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Documents/Naps records/"/>
    </mc:Choice>
  </mc:AlternateContent>
  <xr:revisionPtr revIDLastSave="17" documentId="8_{7F44064B-A4D2-4A96-9FC6-DE102EAD090A}" xr6:coauthVersionLast="47" xr6:coauthVersionMax="47" xr10:uidLastSave="{E03AB57F-F297-4798-9C5D-2F67643C65DC}"/>
  <bookViews>
    <workbookView xWindow="-120" yWindow="-120" windowWidth="20730" windowHeight="11160" xr2:uid="{873A51D8-89DB-447E-8157-90D73DEB96B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" l="1"/>
  <c r="O6" i="1"/>
  <c r="O7" i="1" s="1"/>
  <c r="O8" i="1" s="1"/>
  <c r="O9" i="1" s="1"/>
  <c r="O10" i="1" s="1"/>
  <c r="O11" i="1" s="1"/>
  <c r="O12" i="1" s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O32" i="1" s="1"/>
  <c r="O33" i="1" s="1"/>
  <c r="O4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O3" i="1"/>
  <c r="N3" i="1"/>
  <c r="K33" i="1"/>
  <c r="E33" i="1"/>
  <c r="K32" i="1"/>
  <c r="E32" i="1"/>
  <c r="K31" i="1"/>
  <c r="E31" i="1"/>
  <c r="K30" i="1"/>
  <c r="E30" i="1"/>
  <c r="K29" i="1"/>
  <c r="E29" i="1"/>
  <c r="K28" i="1"/>
  <c r="E28" i="1"/>
  <c r="K27" i="1"/>
  <c r="E27" i="1"/>
  <c r="K26" i="1"/>
  <c r="E26" i="1"/>
  <c r="K25" i="1"/>
  <c r="E25" i="1"/>
  <c r="K24" i="1"/>
  <c r="E24" i="1"/>
  <c r="K23" i="1"/>
  <c r="E23" i="1"/>
  <c r="K22" i="1"/>
  <c r="E22" i="1"/>
  <c r="K21" i="1"/>
  <c r="E21" i="1"/>
  <c r="K20" i="1"/>
  <c r="E20" i="1"/>
  <c r="K19" i="1"/>
  <c r="E19" i="1"/>
  <c r="K18" i="1"/>
  <c r="E18" i="1"/>
  <c r="K17" i="1"/>
  <c r="E17" i="1"/>
  <c r="K16" i="1"/>
  <c r="E16" i="1"/>
  <c r="K15" i="1"/>
  <c r="E15" i="1"/>
  <c r="K14" i="1"/>
  <c r="E14" i="1"/>
  <c r="K12" i="1"/>
  <c r="E12" i="1"/>
  <c r="K11" i="1"/>
  <c r="E11" i="1"/>
  <c r="K10" i="1"/>
  <c r="E10" i="1"/>
  <c r="K9" i="1"/>
  <c r="E9" i="1"/>
  <c r="K8" i="1"/>
  <c r="E8" i="1"/>
  <c r="K7" i="1"/>
  <c r="E7" i="1"/>
  <c r="K6" i="1"/>
  <c r="E6" i="1"/>
  <c r="K5" i="1"/>
  <c r="E5" i="1"/>
  <c r="K4" i="1"/>
  <c r="E4" i="1"/>
  <c r="K3" i="1"/>
  <c r="L3" i="1" s="1"/>
  <c r="J3" i="1"/>
  <c r="H3" i="1"/>
  <c r="I3" i="1" s="1"/>
  <c r="E3" i="1"/>
  <c r="L4" i="1" l="1"/>
  <c r="L5" i="1" s="1"/>
  <c r="L6" i="1" s="1"/>
  <c r="L7" i="1" s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H4" i="1"/>
  <c r="I4" i="1" s="1"/>
  <c r="H5" i="1" s="1"/>
  <c r="I5" i="1" s="1"/>
  <c r="J4" i="1"/>
  <c r="J5" i="1" l="1"/>
  <c r="H6" i="1"/>
  <c r="I6" i="1" s="1"/>
  <c r="H7" i="1" l="1"/>
  <c r="I7" i="1" s="1"/>
  <c r="J6" i="1"/>
  <c r="J7" i="1" l="1"/>
  <c r="H8" i="1"/>
  <c r="I8" i="1" s="1"/>
  <c r="H9" i="1" l="1"/>
  <c r="I9" i="1" s="1"/>
  <c r="J8" i="1"/>
  <c r="H10" i="1" l="1"/>
  <c r="I10" i="1" s="1"/>
  <c r="J9" i="1"/>
  <c r="H11" i="1" l="1"/>
  <c r="I11" i="1" s="1"/>
  <c r="J10" i="1"/>
  <c r="H12" i="1" l="1"/>
  <c r="I12" i="1" s="1"/>
  <c r="J11" i="1"/>
  <c r="I13" i="1" l="1"/>
  <c r="J12" i="1"/>
  <c r="H14" i="1" l="1"/>
  <c r="I14" i="1" s="1"/>
  <c r="J13" i="1"/>
  <c r="H15" i="1" l="1"/>
  <c r="I15" i="1" s="1"/>
  <c r="J14" i="1"/>
  <c r="H16" i="1" l="1"/>
  <c r="I16" i="1" s="1"/>
  <c r="J15" i="1"/>
  <c r="H17" i="1" l="1"/>
  <c r="I17" i="1" s="1"/>
  <c r="J16" i="1"/>
  <c r="H18" i="1" l="1"/>
  <c r="I18" i="1" s="1"/>
  <c r="J17" i="1"/>
  <c r="H19" i="1" l="1"/>
  <c r="I19" i="1" s="1"/>
  <c r="J18" i="1"/>
  <c r="H20" i="1" l="1"/>
  <c r="I20" i="1" s="1"/>
  <c r="J19" i="1"/>
  <c r="H21" i="1" l="1"/>
  <c r="I21" i="1" s="1"/>
  <c r="J20" i="1"/>
  <c r="H22" i="1" l="1"/>
  <c r="I22" i="1" s="1"/>
  <c r="J21" i="1"/>
  <c r="H23" i="1" l="1"/>
  <c r="I23" i="1" s="1"/>
  <c r="J22" i="1"/>
  <c r="H24" i="1" l="1"/>
  <c r="I24" i="1" s="1"/>
  <c r="J23" i="1"/>
  <c r="H25" i="1" l="1"/>
  <c r="I25" i="1" s="1"/>
  <c r="J24" i="1"/>
  <c r="H26" i="1" l="1"/>
  <c r="I26" i="1" s="1"/>
  <c r="J25" i="1"/>
  <c r="H27" i="1" l="1"/>
  <c r="I27" i="1" s="1"/>
  <c r="J26" i="1"/>
  <c r="H28" i="1" l="1"/>
  <c r="I28" i="1" s="1"/>
  <c r="J27" i="1"/>
  <c r="H29" i="1" l="1"/>
  <c r="I29" i="1" s="1"/>
  <c r="J28" i="1"/>
  <c r="H30" i="1" l="1"/>
  <c r="I30" i="1" s="1"/>
  <c r="J29" i="1"/>
  <c r="H31" i="1" l="1"/>
  <c r="I31" i="1" s="1"/>
  <c r="J30" i="1"/>
  <c r="H32" i="1" l="1"/>
  <c r="I32" i="1" s="1"/>
  <c r="J31" i="1"/>
  <c r="H33" i="1" l="1"/>
  <c r="I33" i="1" s="1"/>
  <c r="J32" i="1"/>
  <c r="J33" i="1" l="1"/>
  <c r="T6" i="1"/>
  <c r="T7" i="1" s="1"/>
  <c r="T4" i="1"/>
  <c r="T5" i="1" s="1"/>
</calcChain>
</file>

<file path=xl/sharedStrings.xml><?xml version="1.0" encoding="utf-8"?>
<sst xmlns="http://schemas.openxmlformats.org/spreadsheetml/2006/main" count="115" uniqueCount="75">
  <si>
    <t>Sporting Life Naps Record</t>
  </si>
  <si>
    <t>Bank</t>
  </si>
  <si>
    <t>DATE</t>
  </si>
  <si>
    <t>Horse</t>
  </si>
  <si>
    <t>Meeting</t>
  </si>
  <si>
    <t>Column1</t>
  </si>
  <si>
    <t>Odds</t>
  </si>
  <si>
    <t>BSP</t>
  </si>
  <si>
    <t>W/L</t>
  </si>
  <si>
    <t>P/L</t>
  </si>
  <si>
    <t>Column2</t>
  </si>
  <si>
    <t>New Bet</t>
  </si>
  <si>
    <t>Lay P/L</t>
  </si>
  <si>
    <t>Running Bank (LAY)</t>
  </si>
  <si>
    <t>Magical Wish</t>
  </si>
  <si>
    <t>Epsom</t>
  </si>
  <si>
    <t>L</t>
  </si>
  <si>
    <t>Kalma</t>
  </si>
  <si>
    <t>Sandown</t>
  </si>
  <si>
    <t>Highest Bank</t>
  </si>
  <si>
    <t>Maries Diamond</t>
  </si>
  <si>
    <t>Date</t>
  </si>
  <si>
    <t>Princess Ruby</t>
  </si>
  <si>
    <t>Market Rasen</t>
  </si>
  <si>
    <t>Lowest Bank</t>
  </si>
  <si>
    <t>Gweedore</t>
  </si>
  <si>
    <t>Ayr</t>
  </si>
  <si>
    <t>W</t>
  </si>
  <si>
    <t>Waliyak</t>
  </si>
  <si>
    <t>Pontefract</t>
  </si>
  <si>
    <t>Oh So Woke</t>
  </si>
  <si>
    <t>Yarmouth</t>
  </si>
  <si>
    <t>Power Of Darkness</t>
  </si>
  <si>
    <t>Newmarket</t>
  </si>
  <si>
    <t>Lostwithal</t>
  </si>
  <si>
    <t>Showalong</t>
  </si>
  <si>
    <t>Ascot</t>
  </si>
  <si>
    <t>No Nap</t>
  </si>
  <si>
    <t>-</t>
  </si>
  <si>
    <t>Colonel Faulkner</t>
  </si>
  <si>
    <t>Lingfield</t>
  </si>
  <si>
    <t>John Clare</t>
  </si>
  <si>
    <t>Beverley</t>
  </si>
  <si>
    <t>Gometra Ginty</t>
  </si>
  <si>
    <t>Catterick</t>
  </si>
  <si>
    <t>Naughty Ana</t>
  </si>
  <si>
    <t>Hamilton</t>
  </si>
  <si>
    <t>Pretty Green</t>
  </si>
  <si>
    <t>Nottingham</t>
  </si>
  <si>
    <t>Mountain Peak</t>
  </si>
  <si>
    <t>Haydock</t>
  </si>
  <si>
    <t>Moneykenny</t>
  </si>
  <si>
    <t>Newtin Abbot</t>
  </si>
  <si>
    <t>Global Humour</t>
  </si>
  <si>
    <t>Kodiak Attack</t>
  </si>
  <si>
    <t>Wolverhampton</t>
  </si>
  <si>
    <t>Sfumato</t>
  </si>
  <si>
    <t>Old News</t>
  </si>
  <si>
    <t>Labeebb</t>
  </si>
  <si>
    <t>Monsieur Lambrays</t>
  </si>
  <si>
    <t>York</t>
  </si>
  <si>
    <t>Corinthia Knight</t>
  </si>
  <si>
    <t>Al Saariyah</t>
  </si>
  <si>
    <t>Windsor</t>
  </si>
  <si>
    <t>Elios D'or</t>
  </si>
  <si>
    <t>Worcester</t>
  </si>
  <si>
    <t>Snow Lantern</t>
  </si>
  <si>
    <t>Goodwood</t>
  </si>
  <si>
    <t>Bonneval</t>
  </si>
  <si>
    <t>Newcastle</t>
  </si>
  <si>
    <t>Wink of an Eye</t>
  </si>
  <si>
    <t>Urban Artist</t>
  </si>
  <si>
    <t>£1.00 Level Stake</t>
  </si>
  <si>
    <t>P/L to £1.00 Level stake</t>
  </si>
  <si>
    <t>Running 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</si>
</sst>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d/m/yy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theme="9" tint="0.79998168889431442"/>
      </patternFill>
    </fill>
  </fills>
  <borders count="2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0" xfId="0" applyFont="1" applyFill="1" applyAlignment="1">
      <alignment horizontal="center" wrapText="1"/>
    </xf>
    <xf numFmtId="0" fontId="3" fillId="0" borderId="0" xfId="0" applyFont="1" applyAlignment="1">
      <alignment wrapText="1"/>
    </xf>
    <xf numFmtId="2" fontId="3" fillId="0" borderId="0" xfId="0" applyNumberFormat="1" applyFont="1" applyAlignment="1">
      <alignment wrapText="1"/>
    </xf>
    <xf numFmtId="2" fontId="4" fillId="2" borderId="0" xfId="0" applyNumberFormat="1" applyFont="1" applyFill="1" applyAlignment="1">
      <alignment horizontal="center" wrapText="1"/>
    </xf>
    <xf numFmtId="0" fontId="0" fillId="0" borderId="0" xfId="0" applyAlignment="1">
      <alignment horizontal="center"/>
    </xf>
    <xf numFmtId="164" fontId="4" fillId="2" borderId="0" xfId="0" applyNumberFormat="1" applyFont="1" applyFill="1" applyAlignment="1">
      <alignment horizontal="center" wrapText="1"/>
    </xf>
    <xf numFmtId="0" fontId="4" fillId="2" borderId="0" xfId="0" applyFont="1" applyFill="1" applyAlignment="1">
      <alignment wrapText="1"/>
    </xf>
    <xf numFmtId="164" fontId="0" fillId="0" borderId="0" xfId="0" applyNumberFormat="1"/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wrapText="1"/>
    </xf>
    <xf numFmtId="2" fontId="4" fillId="3" borderId="0" xfId="0" applyNumberFormat="1" applyFont="1" applyFill="1" applyAlignment="1">
      <alignment horizontal="center" wrapText="1"/>
    </xf>
    <xf numFmtId="164" fontId="4" fillId="3" borderId="0" xfId="0" applyNumberFormat="1" applyFont="1" applyFill="1" applyAlignment="1">
      <alignment horizontal="center" wrapText="1"/>
    </xf>
    <xf numFmtId="0" fontId="4" fillId="3" borderId="0" xfId="0" applyFont="1" applyFill="1" applyAlignment="1">
      <alignment wrapText="1"/>
    </xf>
    <xf numFmtId="16" fontId="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wrapText="1"/>
    </xf>
    <xf numFmtId="2" fontId="6" fillId="0" borderId="0" xfId="0" applyNumberFormat="1" applyFont="1" applyAlignment="1">
      <alignment horizontal="center" wrapText="1"/>
    </xf>
    <xf numFmtId="2" fontId="3" fillId="0" borderId="0" xfId="0" applyNumberFormat="1" applyFont="1" applyAlignment="1">
      <alignment horizontal="center" wrapText="1"/>
    </xf>
    <xf numFmtId="164" fontId="0" fillId="0" borderId="0" xfId="0" applyNumberFormat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49" fontId="1" fillId="0" borderId="0" xfId="0" applyNumberFormat="1" applyFont="1"/>
    <xf numFmtId="0" fontId="1" fillId="0" borderId="1" xfId="0" applyFont="1" applyBorder="1"/>
    <xf numFmtId="0" fontId="1" fillId="4" borderId="1" xfId="0" applyFont="1" applyFill="1" applyBorder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15">
    <dxf>
      <numFmt numFmtId="164" formatCode="&quot;£&quot;#,##0.00"/>
    </dxf>
    <dxf>
      <numFmt numFmtId="164" formatCode="&quot;£&quot;#,##0.00"/>
    </dxf>
    <dxf>
      <numFmt numFmtId="164" formatCode="&quot;£&quot;#,##0.00"/>
    </dxf>
    <dxf>
      <numFmt numFmtId="164" formatCode="&quot;£&quot;#,##0.00"/>
    </dxf>
    <dxf>
      <numFmt numFmtId="164" formatCode="&quot;£&quot;#,##0.00"/>
    </dxf>
    <dxf>
      <numFmt numFmtId="164" formatCode="&quot;£&quot;#,##0.00"/>
    </dxf>
    <dxf>
      <numFmt numFmtId="164" formatCode="&quot;£&quot;#,##0.00"/>
    </dxf>
    <dxf>
      <numFmt numFmtId="164" formatCode="&quot;£&quot;#,##0.0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" formatCode="0.00"/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" formatCode="0.00"/>
      <alignment horizontal="center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" formatCode="0.00"/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21" formatCode="dd\-mmm"/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6873B5-F713-459C-B888-D1E75E29CC92}" name="Table18" displayName="Table18" ref="A2:O33" totalsRowShown="0">
  <autoFilter ref="A2:O33" xr:uid="{136873B5-F713-459C-B888-D1E75E29CC9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2E232F45-3992-4B0F-BE66-3FEA6DC6F73A}" name="DATE" dataDxfId="14"/>
    <tableColumn id="2" xr3:uid="{2430F047-B79D-4809-8991-666C4D2A2050}" name="Horse" dataDxfId="13"/>
    <tableColumn id="3" xr3:uid="{2A41334B-6DE0-4C18-B354-7427D2493F24}" name="Meeting" dataDxfId="12"/>
    <tableColumn id="4" xr3:uid="{C469562F-7E10-48D7-B717-7CC2ED26EA44}" name="Column1" dataDxfId="11"/>
    <tableColumn id="5" xr3:uid="{17E4790A-894A-4308-82D5-94F471B9B4ED}" name="Odds" dataDxfId="10">
      <calculatedColumnFormula>D3+1</calculatedColumnFormula>
    </tableColumn>
    <tableColumn id="10" xr3:uid="{9B1731F2-4D90-4448-84D3-34855A3509D8}" name="BSP" dataDxfId="9"/>
    <tableColumn id="6" xr3:uid="{9582390B-F893-454D-B131-033EF8F84AFA}" name="W/L" dataDxfId="8"/>
    <tableColumn id="7" xr3:uid="{08EC1527-7815-4CA6-87E9-B785D94E5B8D}" name="P/L" dataDxfId="7">
      <calculatedColumnFormula>IF(G3="W",E3*(I2*10%),-(I2*10%))</calculatedColumnFormula>
    </tableColumn>
    <tableColumn id="8" xr3:uid="{D29657DC-188C-49CF-80FF-503E2F17861A}" name="Column2" dataDxfId="6">
      <calculatedColumnFormula>H3+I2</calculatedColumnFormula>
    </tableColumn>
    <tableColumn id="9" xr3:uid="{8F97E6FB-F471-486A-863E-CDF417FF377C}" name="New Bet" dataDxfId="5">
      <calculatedColumnFormula>I3*10%</calculatedColumnFormula>
    </tableColumn>
    <tableColumn id="11" xr3:uid="{8FD356DE-1176-4611-BCCF-85877628542D}" name="Lay P/L" dataDxfId="4">
      <calculatedColumnFormula>IF(Table18[[#This Row],[W/L]]="W",2*(Table18[[#This Row],[BSP]]-1),1.96)</calculatedColumnFormula>
    </tableColumn>
    <tableColumn id="12" xr3:uid="{B8B8CB70-F15F-4114-907C-5AF9B7396DFA}" name="Running Bank (LAY)" dataDxfId="3"/>
    <tableColumn id="13" xr3:uid="{B5695EC8-B779-412B-9C20-CF19025F186B}" name="£1.00 Level Stake" dataDxfId="2"/>
    <tableColumn id="14" xr3:uid="{714154A0-25F8-4F1E-9E91-5B2B6CC6125E}" name="P/L to £1.00 Level stake" dataDxfId="1">
      <calculatedColumnFormula>IF(Table18[[#This Row],[W/L]]="W",Table18[[#This Row],[£1.00 Level Stake]]*(Table18[[#This Row],[Odds]]-1),-Table18[[#This Row],[£1.00 Level Stake]])</calculatedColumnFormula>
    </tableColumn>
    <tableColumn id="15" xr3:uid="{E1531760-4CD9-4054-9D86-DE4A045CBCE9}" name="Running Bank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36766-6FA1-4906-B9EA-0825BB293CEF}">
  <dimension ref="A1:T33"/>
  <sheetViews>
    <sheetView tabSelected="1" topLeftCell="B13" workbookViewId="0">
      <selection activeCell="O4" sqref="O4:O33"/>
    </sheetView>
  </sheetViews>
  <sheetFormatPr defaultRowHeight="15" x14ac:dyDescent="0.25"/>
  <cols>
    <col min="1" max="1" width="9.140625" style="28"/>
    <col min="2" max="2" width="20.7109375" bestFit="1" customWidth="1"/>
    <col min="3" max="3" width="28.5703125" style="21" customWidth="1"/>
    <col min="4" max="4" width="11.140625" style="22" customWidth="1"/>
    <col min="5" max="6" width="9.140625" style="29"/>
    <col min="7" max="7" width="9.140625" style="5"/>
    <col min="8" max="8" width="9.140625" style="8"/>
    <col min="9" max="9" width="11.140625" customWidth="1"/>
    <col min="10" max="15" width="10.7109375" customWidth="1"/>
    <col min="20" max="20" width="10.7109375" bestFit="1" customWidth="1"/>
  </cols>
  <sheetData>
    <row r="1" spans="1:20" ht="17.25" x14ac:dyDescent="0.4">
      <c r="A1" s="1" t="s">
        <v>0</v>
      </c>
      <c r="B1" s="2"/>
      <c r="C1" s="2"/>
      <c r="D1" s="3"/>
      <c r="E1" s="4"/>
      <c r="F1" s="4"/>
      <c r="H1" s="6"/>
      <c r="I1" s="7"/>
      <c r="P1" t="s">
        <v>1</v>
      </c>
      <c r="Q1" s="8">
        <v>10</v>
      </c>
    </row>
    <row r="2" spans="1:20" ht="51.75" x14ac:dyDescent="0.25">
      <c r="A2" s="9" t="s">
        <v>2</v>
      </c>
      <c r="B2" s="10" t="s">
        <v>3</v>
      </c>
      <c r="C2" s="10" t="s">
        <v>4</v>
      </c>
      <c r="D2" s="11" t="s">
        <v>5</v>
      </c>
      <c r="E2" s="11" t="s">
        <v>6</v>
      </c>
      <c r="F2" s="11" t="s">
        <v>7</v>
      </c>
      <c r="G2" s="10" t="s">
        <v>8</v>
      </c>
      <c r="H2" s="12" t="s">
        <v>9</v>
      </c>
      <c r="I2" s="13" t="s">
        <v>10</v>
      </c>
      <c r="J2" s="13" t="s">
        <v>11</v>
      </c>
      <c r="K2" s="13" t="s">
        <v>12</v>
      </c>
      <c r="L2" s="13" t="s">
        <v>13</v>
      </c>
      <c r="M2" s="13" t="s">
        <v>72</v>
      </c>
      <c r="N2" s="13" t="s">
        <v>73</v>
      </c>
      <c r="O2" s="13" t="s">
        <v>74</v>
      </c>
    </row>
    <row r="3" spans="1:20" x14ac:dyDescent="0.25">
      <c r="A3" s="14">
        <v>44378</v>
      </c>
      <c r="B3" s="15" t="s">
        <v>14</v>
      </c>
      <c r="C3" s="16" t="s">
        <v>15</v>
      </c>
      <c r="D3" s="17">
        <v>5</v>
      </c>
      <c r="E3" s="18">
        <f>D3+1</f>
        <v>6</v>
      </c>
      <c r="F3" s="18">
        <v>7</v>
      </c>
      <c r="G3" s="5" t="s">
        <v>16</v>
      </c>
      <c r="H3" s="8">
        <f>IF(G3="W",E3*(Q1*10%),-1)</f>
        <v>-1</v>
      </c>
      <c r="I3" s="19">
        <f>H3+Q1</f>
        <v>9</v>
      </c>
      <c r="J3" s="8">
        <f>Q1*10%</f>
        <v>1</v>
      </c>
      <c r="K3" s="8">
        <f>IF(Table18[[#This Row],[W/L]]="W",2*(Table18[[#This Row],[BSP]]-1),1.96)</f>
        <v>1.96</v>
      </c>
      <c r="L3" s="8">
        <f>Table18[[#This Row],[Lay P/L]]</f>
        <v>1.96</v>
      </c>
      <c r="M3" s="8">
        <v>1</v>
      </c>
      <c r="N3" s="8">
        <f>IF(Table18[[#This Row],[W/L]]="W",Table18[[#This Row],[£1.00 Level Stake]]*(Table18[[#This Row],[Odds]]-1),-Table18[[#This Row],[£1.00 Level Stake]])</f>
        <v>-1</v>
      </c>
      <c r="O3" s="8">
        <f>Table18[[#This Row],[P/L to £1.00 Level stake]]</f>
        <v>-1</v>
      </c>
    </row>
    <row r="4" spans="1:20" x14ac:dyDescent="0.25">
      <c r="A4" s="14">
        <v>44379</v>
      </c>
      <c r="B4" s="20" t="s">
        <v>17</v>
      </c>
      <c r="C4" s="21" t="s">
        <v>18</v>
      </c>
      <c r="D4" s="22">
        <v>10</v>
      </c>
      <c r="E4" s="18">
        <f t="shared" ref="E4:E33" si="0">D4+1</f>
        <v>11</v>
      </c>
      <c r="F4" s="18">
        <v>12.27</v>
      </c>
      <c r="G4" s="5" t="s">
        <v>16</v>
      </c>
      <c r="H4" s="8">
        <f>IF(G4="W",E4*(I3*10%),-(I3*10%))</f>
        <v>-0.9</v>
      </c>
      <c r="I4" s="8">
        <f>H4+I3</f>
        <v>8.1</v>
      </c>
      <c r="J4" s="8">
        <f>I3*10%</f>
        <v>0.9</v>
      </c>
      <c r="K4" s="8">
        <f>IF(Table18[[#This Row],[W/L]]="W",-2*(Table18[[#This Row],[BSP]]-1),1.96)</f>
        <v>1.96</v>
      </c>
      <c r="L4" s="8">
        <f>L3+Table18[[#This Row],[Lay P/L]]</f>
        <v>3.92</v>
      </c>
      <c r="M4" s="8">
        <v>1</v>
      </c>
      <c r="N4" s="8">
        <f>IF(Table18[[#This Row],[W/L]]="W",Table18[[#This Row],[£1.00 Level Stake]]*(Table18[[#This Row],[Odds]]-1),-Table18[[#This Row],[£1.00 Level Stake]])</f>
        <v>-1</v>
      </c>
      <c r="O4" s="8">
        <f>O3+N4</f>
        <v>-2</v>
      </c>
      <c r="R4" s="23" t="s">
        <v>19</v>
      </c>
      <c r="S4" s="23"/>
      <c r="T4" s="8">
        <f>MAX(I3:I33)</f>
        <v>9.3166199999999986</v>
      </c>
    </row>
    <row r="5" spans="1:20" x14ac:dyDescent="0.25">
      <c r="A5" s="14">
        <v>44380</v>
      </c>
      <c r="B5" s="20" t="s">
        <v>20</v>
      </c>
      <c r="C5" s="21" t="s">
        <v>18</v>
      </c>
      <c r="D5" s="22">
        <v>25</v>
      </c>
      <c r="E5" s="18">
        <f t="shared" si="0"/>
        <v>26</v>
      </c>
      <c r="F5" s="18">
        <v>35.020000000000003</v>
      </c>
      <c r="G5" s="5" t="s">
        <v>16</v>
      </c>
      <c r="H5" s="8">
        <f>IF(G5="W",E5*(I4*10%),-(I4*10%))</f>
        <v>-0.81</v>
      </c>
      <c r="I5" s="8">
        <f t="shared" ref="I5:I33" si="1">H5+I4</f>
        <v>7.2899999999999991</v>
      </c>
      <c r="J5" s="8">
        <f>I5*10%</f>
        <v>0.72899999999999998</v>
      </c>
      <c r="K5" s="8">
        <f>IF(Table18[[#This Row],[W/L]]="W",-2*(Table18[[#This Row],[BSP]]-1),1.96)</f>
        <v>1.96</v>
      </c>
      <c r="L5" s="8">
        <f>L4+Table18[[#This Row],[Lay P/L]]</f>
        <v>5.88</v>
      </c>
      <c r="M5" s="8">
        <v>1</v>
      </c>
      <c r="N5" s="8">
        <f>IF(Table18[[#This Row],[W/L]]="W",Table18[[#This Row],[£1.00 Level Stake]]*(Table18[[#This Row],[Odds]]-1),-Table18[[#This Row],[£1.00 Level Stake]])</f>
        <v>-1</v>
      </c>
      <c r="O5" s="8">
        <f t="shared" ref="O5:O33" si="2">O4+N5</f>
        <v>-3</v>
      </c>
      <c r="R5" s="23" t="s">
        <v>21</v>
      </c>
      <c r="S5" s="23"/>
      <c r="T5" s="24">
        <f>_xlfn.XLOOKUP(T4,I3:I33,A3:A33)</f>
        <v>44382</v>
      </c>
    </row>
    <row r="6" spans="1:20" x14ac:dyDescent="0.25">
      <c r="A6" s="14">
        <v>44381</v>
      </c>
      <c r="B6" s="20" t="s">
        <v>22</v>
      </c>
      <c r="C6" s="21" t="s">
        <v>23</v>
      </c>
      <c r="D6" s="22">
        <v>4.5</v>
      </c>
      <c r="E6" s="18">
        <f t="shared" si="0"/>
        <v>5.5</v>
      </c>
      <c r="F6" s="18">
        <v>7</v>
      </c>
      <c r="G6" s="5" t="s">
        <v>16</v>
      </c>
      <c r="H6" s="8">
        <f t="shared" ref="H6:H33" si="3">IF(G6="W",E6*(I5*10%),-(I5*10%))</f>
        <v>-0.72899999999999998</v>
      </c>
      <c r="I6" s="8">
        <f t="shared" si="1"/>
        <v>6.5609999999999991</v>
      </c>
      <c r="J6" s="8">
        <f t="shared" ref="J6:J33" si="4">I6*10%</f>
        <v>0.65609999999999991</v>
      </c>
      <c r="K6" s="8">
        <f>IF(Table18[[#This Row],[W/L]]="W",-2*(Table18[[#This Row],[BSP]]-1),1.96)</f>
        <v>1.96</v>
      </c>
      <c r="L6" s="8">
        <f>L5+Table18[[#This Row],[Lay P/L]]</f>
        <v>7.84</v>
      </c>
      <c r="M6" s="8">
        <v>1</v>
      </c>
      <c r="N6" s="8">
        <f>IF(Table18[[#This Row],[W/L]]="W",Table18[[#This Row],[£1.00 Level Stake]]*(Table18[[#This Row],[Odds]]-1),-Table18[[#This Row],[£1.00 Level Stake]])</f>
        <v>-1</v>
      </c>
      <c r="O6" s="8">
        <f t="shared" si="2"/>
        <v>-4</v>
      </c>
      <c r="R6" s="23" t="s">
        <v>24</v>
      </c>
      <c r="S6" s="23"/>
      <c r="T6" s="8">
        <f>MIN(I3:I33)</f>
        <v>2.8891549576502364</v>
      </c>
    </row>
    <row r="7" spans="1:20" x14ac:dyDescent="0.25">
      <c r="A7" s="14">
        <v>44382</v>
      </c>
      <c r="B7" s="25" t="s">
        <v>25</v>
      </c>
      <c r="C7" s="21" t="s">
        <v>26</v>
      </c>
      <c r="D7" s="22">
        <v>3.2</v>
      </c>
      <c r="E7" s="18">
        <f t="shared" si="0"/>
        <v>4.2</v>
      </c>
      <c r="F7" s="18">
        <v>5.35</v>
      </c>
      <c r="G7" s="5" t="s">
        <v>27</v>
      </c>
      <c r="H7" s="8">
        <f t="shared" si="3"/>
        <v>2.7556199999999995</v>
      </c>
      <c r="I7" s="8">
        <f t="shared" si="1"/>
        <v>9.3166199999999986</v>
      </c>
      <c r="J7" s="8">
        <f t="shared" si="4"/>
        <v>0.93166199999999988</v>
      </c>
      <c r="K7" s="8">
        <f>IF(Table18[[#This Row],[W/L]]="W",-2*(Table18[[#This Row],[BSP]]-1),1.96)</f>
        <v>-8.6999999999999993</v>
      </c>
      <c r="L7" s="8">
        <f>L6+Table18[[#This Row],[Lay P/L]]</f>
        <v>-0.85999999999999943</v>
      </c>
      <c r="M7" s="8">
        <v>1</v>
      </c>
      <c r="N7" s="8">
        <f>IF(Table18[[#This Row],[W/L]]="W",Table18[[#This Row],[£1.00 Level Stake]]*(Table18[[#This Row],[Odds]]-1),-Table18[[#This Row],[£1.00 Level Stake]])</f>
        <v>3.2</v>
      </c>
      <c r="O7" s="8">
        <f t="shared" si="2"/>
        <v>-0.79999999999999982</v>
      </c>
      <c r="R7" s="23" t="s">
        <v>21</v>
      </c>
      <c r="S7" s="23"/>
      <c r="T7" s="24">
        <f>_xlfn.XLOOKUP(T6,I3:I33,A3:A33)</f>
        <v>44397</v>
      </c>
    </row>
    <row r="8" spans="1:20" x14ac:dyDescent="0.25">
      <c r="A8" s="14">
        <v>44383</v>
      </c>
      <c r="B8" s="26" t="s">
        <v>28</v>
      </c>
      <c r="C8" s="21" t="s">
        <v>29</v>
      </c>
      <c r="D8" s="22">
        <v>1.5</v>
      </c>
      <c r="E8" s="18">
        <f t="shared" si="0"/>
        <v>2.5</v>
      </c>
      <c r="F8" s="18">
        <v>2.61</v>
      </c>
      <c r="G8" s="5" t="s">
        <v>16</v>
      </c>
      <c r="H8" s="8">
        <f t="shared" si="3"/>
        <v>-0.93166199999999988</v>
      </c>
      <c r="I8" s="8">
        <f t="shared" si="1"/>
        <v>8.3849579999999992</v>
      </c>
      <c r="J8" s="8">
        <f t="shared" si="4"/>
        <v>0.83849580000000001</v>
      </c>
      <c r="K8" s="8">
        <f>IF(Table18[[#This Row],[W/L]]="W",-2*(Table18[[#This Row],[BSP]]-1),1.96)</f>
        <v>1.96</v>
      </c>
      <c r="L8" s="8">
        <f>L7+Table18[[#This Row],[Lay P/L]]</f>
        <v>1.1000000000000005</v>
      </c>
      <c r="M8" s="8">
        <v>1</v>
      </c>
      <c r="N8" s="8">
        <f>IF(Table18[[#This Row],[W/L]]="W",Table18[[#This Row],[£1.00 Level Stake]]*(Table18[[#This Row],[Odds]]-1),-Table18[[#This Row],[£1.00 Level Stake]])</f>
        <v>-1</v>
      </c>
      <c r="O8" s="8">
        <f t="shared" si="2"/>
        <v>-1.7999999999999998</v>
      </c>
    </row>
    <row r="9" spans="1:20" x14ac:dyDescent="0.25">
      <c r="A9" s="14">
        <v>44384</v>
      </c>
      <c r="B9" s="27" t="s">
        <v>30</v>
      </c>
      <c r="C9" s="21" t="s">
        <v>31</v>
      </c>
      <c r="D9" s="22">
        <v>0.83333333333333337</v>
      </c>
      <c r="E9" s="18">
        <f t="shared" si="0"/>
        <v>1.8333333333333335</v>
      </c>
      <c r="F9" s="18">
        <v>1.93</v>
      </c>
      <c r="G9" s="5" t="s">
        <v>16</v>
      </c>
      <c r="H9" s="8">
        <f t="shared" si="3"/>
        <v>-0.83849580000000001</v>
      </c>
      <c r="I9" s="8">
        <f t="shared" si="1"/>
        <v>7.5464621999999988</v>
      </c>
      <c r="J9" s="8">
        <f t="shared" si="4"/>
        <v>0.75464621999999992</v>
      </c>
      <c r="K9" s="8">
        <f>IF(Table18[[#This Row],[W/L]]="W",-2*(Table18[[#This Row],[BSP]]-1),1.96)</f>
        <v>1.96</v>
      </c>
      <c r="L9" s="8">
        <f>L8+Table18[[#This Row],[Lay P/L]]</f>
        <v>3.0600000000000005</v>
      </c>
      <c r="M9" s="8">
        <v>1</v>
      </c>
      <c r="N9" s="8">
        <f>IF(Table18[[#This Row],[W/L]]="W",Table18[[#This Row],[£1.00 Level Stake]]*(Table18[[#This Row],[Odds]]-1),-Table18[[#This Row],[£1.00 Level Stake]])</f>
        <v>-1</v>
      </c>
      <c r="O9" s="8">
        <f t="shared" si="2"/>
        <v>-2.8</v>
      </c>
    </row>
    <row r="10" spans="1:20" x14ac:dyDescent="0.25">
      <c r="A10" s="14">
        <v>44385</v>
      </c>
      <c r="B10" s="20" t="s">
        <v>32</v>
      </c>
      <c r="C10" s="21" t="s">
        <v>33</v>
      </c>
      <c r="D10" s="22">
        <v>9</v>
      </c>
      <c r="E10" s="18">
        <f t="shared" si="0"/>
        <v>10</v>
      </c>
      <c r="F10" s="18">
        <v>14</v>
      </c>
      <c r="G10" s="5" t="s">
        <v>16</v>
      </c>
      <c r="H10" s="8">
        <f t="shared" si="3"/>
        <v>-0.75464621999999992</v>
      </c>
      <c r="I10" s="8">
        <f t="shared" si="1"/>
        <v>6.7918159799999991</v>
      </c>
      <c r="J10" s="8">
        <f t="shared" si="4"/>
        <v>0.679181598</v>
      </c>
      <c r="K10" s="8">
        <f>IF(Table18[[#This Row],[W/L]]="W",-2*(Table18[[#This Row],[BSP]]-1),1.96)</f>
        <v>1.96</v>
      </c>
      <c r="L10" s="8">
        <f>L9+Table18[[#This Row],[Lay P/L]]</f>
        <v>5.0200000000000005</v>
      </c>
      <c r="M10" s="8">
        <v>1</v>
      </c>
      <c r="N10" s="8">
        <f>IF(Table18[[#This Row],[W/L]]="W",Table18[[#This Row],[£1.00 Level Stake]]*(Table18[[#This Row],[Odds]]-1),-Table18[[#This Row],[£1.00 Level Stake]])</f>
        <v>-1</v>
      </c>
      <c r="O10" s="8">
        <f t="shared" si="2"/>
        <v>-3.8</v>
      </c>
    </row>
    <row r="11" spans="1:20" x14ac:dyDescent="0.25">
      <c r="A11" s="14">
        <v>44386</v>
      </c>
      <c r="B11" s="26" t="s">
        <v>34</v>
      </c>
      <c r="C11" s="21" t="s">
        <v>33</v>
      </c>
      <c r="D11" s="22">
        <v>16</v>
      </c>
      <c r="E11" s="18">
        <f t="shared" si="0"/>
        <v>17</v>
      </c>
      <c r="F11" s="18">
        <v>20</v>
      </c>
      <c r="G11" s="5" t="s">
        <v>16</v>
      </c>
      <c r="H11" s="8">
        <f t="shared" si="3"/>
        <v>-0.679181598</v>
      </c>
      <c r="I11" s="8">
        <f t="shared" si="1"/>
        <v>6.1126343819999995</v>
      </c>
      <c r="J11" s="8">
        <f t="shared" si="4"/>
        <v>0.61126343819999995</v>
      </c>
      <c r="K11" s="8">
        <f>IF(Table18[[#This Row],[W/L]]="W",-2*(Table18[[#This Row],[BSP]]-1),1.96)</f>
        <v>1.96</v>
      </c>
      <c r="L11" s="8">
        <f>L10+Table18[[#This Row],[Lay P/L]]</f>
        <v>6.98</v>
      </c>
      <c r="M11" s="8">
        <v>1</v>
      </c>
      <c r="N11" s="8">
        <f>IF(Table18[[#This Row],[W/L]]="W",Table18[[#This Row],[£1.00 Level Stake]]*(Table18[[#This Row],[Odds]]-1),-Table18[[#This Row],[£1.00 Level Stake]])</f>
        <v>-1</v>
      </c>
      <c r="O11" s="8">
        <f t="shared" si="2"/>
        <v>-4.8</v>
      </c>
    </row>
    <row r="12" spans="1:20" x14ac:dyDescent="0.25">
      <c r="A12" s="14">
        <v>44387</v>
      </c>
      <c r="B12" s="26" t="s">
        <v>35</v>
      </c>
      <c r="C12" s="21" t="s">
        <v>36</v>
      </c>
      <c r="D12" s="22">
        <v>7</v>
      </c>
      <c r="E12" s="18">
        <f t="shared" si="0"/>
        <v>8</v>
      </c>
      <c r="F12" s="18">
        <v>11.86</v>
      </c>
      <c r="G12" s="5" t="s">
        <v>16</v>
      </c>
      <c r="H12" s="8">
        <f t="shared" si="3"/>
        <v>-0.61126343819999995</v>
      </c>
      <c r="I12" s="8">
        <f t="shared" si="1"/>
        <v>5.5013709437999996</v>
      </c>
      <c r="J12" s="8">
        <f t="shared" si="4"/>
        <v>0.55013709438000002</v>
      </c>
      <c r="K12" s="8">
        <f>IF(Table18[[#This Row],[W/L]]="W",-2*(Table18[[#This Row],[BSP]]-1),1.96)</f>
        <v>1.96</v>
      </c>
      <c r="L12" s="8">
        <f>L11+Table18[[#This Row],[Lay P/L]]</f>
        <v>8.9400000000000013</v>
      </c>
      <c r="M12" s="8">
        <v>1</v>
      </c>
      <c r="N12" s="8">
        <f>IF(Table18[[#This Row],[W/L]]="W",Table18[[#This Row],[£1.00 Level Stake]]*(Table18[[#This Row],[Odds]]-1),-Table18[[#This Row],[£1.00 Level Stake]])</f>
        <v>-1</v>
      </c>
      <c r="O12" s="8">
        <f t="shared" si="2"/>
        <v>-5.8</v>
      </c>
    </row>
    <row r="13" spans="1:20" x14ac:dyDescent="0.25">
      <c r="A13" s="14">
        <v>44388</v>
      </c>
      <c r="B13" s="26" t="s">
        <v>37</v>
      </c>
      <c r="D13" s="22" t="s">
        <v>38</v>
      </c>
      <c r="E13" s="18" t="s">
        <v>38</v>
      </c>
      <c r="F13" s="18"/>
      <c r="G13" s="5" t="s">
        <v>38</v>
      </c>
      <c r="H13" s="8">
        <v>0</v>
      </c>
      <c r="I13" s="8">
        <f t="shared" si="1"/>
        <v>5.5013709437999996</v>
      </c>
      <c r="J13" s="8">
        <f t="shared" si="4"/>
        <v>0.55013709438000002</v>
      </c>
      <c r="K13" s="8">
        <v>0</v>
      </c>
      <c r="L13" s="8">
        <f>L12+Table18[[#This Row],[Lay P/L]]</f>
        <v>8.9400000000000013</v>
      </c>
      <c r="M13" s="8">
        <v>0</v>
      </c>
      <c r="N13" s="8">
        <f>IF(Table18[[#This Row],[W/L]]="W",Table18[[#This Row],[£1.00 Level Stake]]*(Table18[[#This Row],[Odds]]-1),-Table18[[#This Row],[£1.00 Level Stake]])</f>
        <v>0</v>
      </c>
      <c r="O13" s="8">
        <f t="shared" si="2"/>
        <v>-5.8</v>
      </c>
    </row>
    <row r="14" spans="1:20" x14ac:dyDescent="0.25">
      <c r="A14" s="14">
        <v>44389</v>
      </c>
      <c r="B14" s="26" t="s">
        <v>39</v>
      </c>
      <c r="C14" s="21" t="s">
        <v>40</v>
      </c>
      <c r="D14" s="22">
        <v>1.2</v>
      </c>
      <c r="E14" s="18">
        <f t="shared" si="0"/>
        <v>2.2000000000000002</v>
      </c>
      <c r="F14" s="18">
        <v>2.23</v>
      </c>
      <c r="G14" s="5" t="s">
        <v>27</v>
      </c>
      <c r="H14" s="8">
        <f t="shared" si="3"/>
        <v>1.2103016076360003</v>
      </c>
      <c r="I14" s="8">
        <f t="shared" si="1"/>
        <v>6.7116725514360001</v>
      </c>
      <c r="J14" s="8">
        <f t="shared" si="4"/>
        <v>0.67116725514360009</v>
      </c>
      <c r="K14" s="8">
        <f>IF(Table18[[#This Row],[W/L]]="W",-2*(Table18[[#This Row],[BSP]]-1),1.96)</f>
        <v>-2.46</v>
      </c>
      <c r="L14" s="8">
        <f>L13+Table18[[#This Row],[Lay P/L]]</f>
        <v>6.4800000000000013</v>
      </c>
      <c r="M14" s="8">
        <v>1</v>
      </c>
      <c r="N14" s="8">
        <f>IF(Table18[[#This Row],[W/L]]="W",Table18[[#This Row],[£1.00 Level Stake]]*(Table18[[#This Row],[Odds]]-1),-Table18[[#This Row],[£1.00 Level Stake]])</f>
        <v>1.2000000000000002</v>
      </c>
      <c r="O14" s="8">
        <f t="shared" si="2"/>
        <v>-4.5999999999999996</v>
      </c>
    </row>
    <row r="15" spans="1:20" x14ac:dyDescent="0.25">
      <c r="A15" s="14">
        <v>44390</v>
      </c>
      <c r="B15" s="26" t="s">
        <v>41</v>
      </c>
      <c r="C15" s="21" t="s">
        <v>42</v>
      </c>
      <c r="D15" s="22">
        <v>5.5</v>
      </c>
      <c r="E15" s="18">
        <f t="shared" si="0"/>
        <v>6.5</v>
      </c>
      <c r="F15" s="18">
        <v>7.88</v>
      </c>
      <c r="G15" s="5" t="s">
        <v>16</v>
      </c>
      <c r="H15" s="8">
        <f t="shared" si="3"/>
        <v>-0.67116725514360009</v>
      </c>
      <c r="I15" s="8">
        <f t="shared" si="1"/>
        <v>6.0405052962924</v>
      </c>
      <c r="J15" s="8">
        <f t="shared" si="4"/>
        <v>0.60405052962924</v>
      </c>
      <c r="K15" s="8">
        <f>IF(Table18[[#This Row],[W/L]]="W",-2*(Table18[[#This Row],[BSP]]-1),1.96)</f>
        <v>1.96</v>
      </c>
      <c r="L15" s="8">
        <f>L14+Table18[[#This Row],[Lay P/L]]</f>
        <v>8.4400000000000013</v>
      </c>
      <c r="M15" s="8">
        <v>1</v>
      </c>
      <c r="N15" s="8">
        <f>IF(Table18[[#This Row],[W/L]]="W",Table18[[#This Row],[£1.00 Level Stake]]*(Table18[[#This Row],[Odds]]-1),-Table18[[#This Row],[£1.00 Level Stake]])</f>
        <v>-1</v>
      </c>
      <c r="O15" s="8">
        <f t="shared" si="2"/>
        <v>-5.6</v>
      </c>
    </row>
    <row r="16" spans="1:20" x14ac:dyDescent="0.25">
      <c r="A16" s="14">
        <v>44391</v>
      </c>
      <c r="B16" s="20" t="s">
        <v>43</v>
      </c>
      <c r="C16" s="21" t="s">
        <v>44</v>
      </c>
      <c r="D16" s="22">
        <v>4</v>
      </c>
      <c r="E16" s="18">
        <f t="shared" si="0"/>
        <v>5</v>
      </c>
      <c r="F16" s="18">
        <v>5.8</v>
      </c>
      <c r="G16" s="5" t="s">
        <v>16</v>
      </c>
      <c r="H16" s="8">
        <f t="shared" si="3"/>
        <v>-0.60405052962924</v>
      </c>
      <c r="I16" s="8">
        <f t="shared" si="1"/>
        <v>5.43645476666316</v>
      </c>
      <c r="J16" s="8">
        <f t="shared" si="4"/>
        <v>0.54364547666631602</v>
      </c>
      <c r="K16" s="8">
        <f>IF(Table18[[#This Row],[W/L]]="W",-2*(Table18[[#This Row],[BSP]]-1),1.96)</f>
        <v>1.96</v>
      </c>
      <c r="L16" s="8">
        <f>L15+Table18[[#This Row],[Lay P/L]]</f>
        <v>10.400000000000002</v>
      </c>
      <c r="M16" s="8">
        <v>1</v>
      </c>
      <c r="N16" s="8">
        <f>IF(Table18[[#This Row],[W/L]]="W",Table18[[#This Row],[£1.00 Level Stake]]*(Table18[[#This Row],[Odds]]-1),-Table18[[#This Row],[£1.00 Level Stake]])</f>
        <v>-1</v>
      </c>
      <c r="O16" s="8">
        <f t="shared" si="2"/>
        <v>-6.6</v>
      </c>
    </row>
    <row r="17" spans="1:15" x14ac:dyDescent="0.25">
      <c r="A17" s="14">
        <v>44392</v>
      </c>
      <c r="B17" s="20" t="s">
        <v>45</v>
      </c>
      <c r="C17" s="21" t="s">
        <v>46</v>
      </c>
      <c r="D17" s="22">
        <v>2.25</v>
      </c>
      <c r="E17" s="18">
        <f t="shared" si="0"/>
        <v>3.25</v>
      </c>
      <c r="F17" s="18">
        <v>3.58</v>
      </c>
      <c r="G17" s="5" t="s">
        <v>16</v>
      </c>
      <c r="H17" s="8">
        <f t="shared" si="3"/>
        <v>-0.54364547666631602</v>
      </c>
      <c r="I17" s="8">
        <f t="shared" si="1"/>
        <v>4.8928092899968441</v>
      </c>
      <c r="J17" s="8">
        <f t="shared" si="4"/>
        <v>0.48928092899968445</v>
      </c>
      <c r="K17" s="8">
        <f>IF(Table18[[#This Row],[W/L]]="W",-2*(Table18[[#This Row],[BSP]]-1),1.96)</f>
        <v>1.96</v>
      </c>
      <c r="L17" s="8">
        <f>L16+Table18[[#This Row],[Lay P/L]]</f>
        <v>12.360000000000003</v>
      </c>
      <c r="M17" s="8">
        <v>1</v>
      </c>
      <c r="N17" s="8">
        <f>IF(Table18[[#This Row],[W/L]]="W",Table18[[#This Row],[£1.00 Level Stake]]*(Table18[[#This Row],[Odds]]-1),-Table18[[#This Row],[£1.00 Level Stake]])</f>
        <v>-1</v>
      </c>
      <c r="O17" s="8">
        <f t="shared" si="2"/>
        <v>-7.6</v>
      </c>
    </row>
    <row r="18" spans="1:15" x14ac:dyDescent="0.25">
      <c r="A18" s="14">
        <v>44393</v>
      </c>
      <c r="B18" s="20" t="s">
        <v>47</v>
      </c>
      <c r="C18" s="21" t="s">
        <v>48</v>
      </c>
      <c r="D18" s="22">
        <v>3.5</v>
      </c>
      <c r="E18" s="18">
        <f t="shared" si="0"/>
        <v>4.5</v>
      </c>
      <c r="F18" s="18">
        <v>4.88</v>
      </c>
      <c r="G18" s="5" t="s">
        <v>16</v>
      </c>
      <c r="H18" s="8">
        <f t="shared" si="3"/>
        <v>-0.48928092899968445</v>
      </c>
      <c r="I18" s="8">
        <f t="shared" si="1"/>
        <v>4.4035283609971598</v>
      </c>
      <c r="J18" s="8">
        <f t="shared" si="4"/>
        <v>0.44035283609971598</v>
      </c>
      <c r="K18" s="8">
        <f>IF(Table18[[#This Row],[W/L]]="W",-2*(Table18[[#This Row],[BSP]]-1),1.96)</f>
        <v>1.96</v>
      </c>
      <c r="L18" s="8">
        <f>L17+Table18[[#This Row],[Lay P/L]]</f>
        <v>14.320000000000004</v>
      </c>
      <c r="M18" s="8">
        <v>1</v>
      </c>
      <c r="N18" s="8">
        <f>IF(Table18[[#This Row],[W/L]]="W",Table18[[#This Row],[£1.00 Level Stake]]*(Table18[[#This Row],[Odds]]-1),-Table18[[#This Row],[£1.00 Level Stake]])</f>
        <v>-1</v>
      </c>
      <c r="O18" s="8">
        <f t="shared" si="2"/>
        <v>-8.6</v>
      </c>
    </row>
    <row r="19" spans="1:15" x14ac:dyDescent="0.25">
      <c r="A19" s="14">
        <v>44394</v>
      </c>
      <c r="B19" s="20" t="s">
        <v>49</v>
      </c>
      <c r="C19" s="21" t="s">
        <v>50</v>
      </c>
      <c r="D19" s="22">
        <v>2.5</v>
      </c>
      <c r="E19" s="18">
        <f t="shared" si="0"/>
        <v>3.5</v>
      </c>
      <c r="F19" s="18">
        <v>3.75</v>
      </c>
      <c r="G19" s="5" t="s">
        <v>16</v>
      </c>
      <c r="H19" s="8">
        <f t="shared" si="3"/>
        <v>-0.44035283609971598</v>
      </c>
      <c r="I19" s="8">
        <f t="shared" si="1"/>
        <v>3.9631755248974438</v>
      </c>
      <c r="J19" s="8">
        <f t="shared" si="4"/>
        <v>0.39631755248974443</v>
      </c>
      <c r="K19" s="8">
        <f>IF(Table18[[#This Row],[W/L]]="W",-2*(Table18[[#This Row],[BSP]]-1),1.96)</f>
        <v>1.96</v>
      </c>
      <c r="L19" s="8">
        <f>L18+Table18[[#This Row],[Lay P/L]]</f>
        <v>16.280000000000005</v>
      </c>
      <c r="M19" s="8">
        <v>1</v>
      </c>
      <c r="N19" s="8">
        <f>IF(Table18[[#This Row],[W/L]]="W",Table18[[#This Row],[£1.00 Level Stake]]*(Table18[[#This Row],[Odds]]-1),-Table18[[#This Row],[£1.00 Level Stake]])</f>
        <v>-1</v>
      </c>
      <c r="O19" s="8">
        <f t="shared" si="2"/>
        <v>-9.6</v>
      </c>
    </row>
    <row r="20" spans="1:15" x14ac:dyDescent="0.25">
      <c r="A20" s="14">
        <v>44395</v>
      </c>
      <c r="B20" s="20" t="s">
        <v>51</v>
      </c>
      <c r="C20" s="21" t="s">
        <v>52</v>
      </c>
      <c r="D20" s="22">
        <v>2.5</v>
      </c>
      <c r="E20" s="18">
        <f t="shared" si="0"/>
        <v>3.5</v>
      </c>
      <c r="F20" s="18">
        <v>3.9</v>
      </c>
      <c r="G20" s="5" t="s">
        <v>16</v>
      </c>
      <c r="H20" s="8">
        <f t="shared" si="3"/>
        <v>-0.39631755248974443</v>
      </c>
      <c r="I20" s="8">
        <f t="shared" si="1"/>
        <v>3.5668579724076994</v>
      </c>
      <c r="J20" s="8">
        <f t="shared" si="4"/>
        <v>0.35668579724076999</v>
      </c>
      <c r="K20" s="8">
        <f>IF(Table18[[#This Row],[W/L]]="W",-2*(Table18[[#This Row],[BSP]]-1),1.96)</f>
        <v>1.96</v>
      </c>
      <c r="L20" s="8">
        <f>L19+Table18[[#This Row],[Lay P/L]]</f>
        <v>18.240000000000006</v>
      </c>
      <c r="M20" s="8">
        <v>1</v>
      </c>
      <c r="N20" s="8">
        <f>IF(Table18[[#This Row],[W/L]]="W",Table18[[#This Row],[£1.00 Level Stake]]*(Table18[[#This Row],[Odds]]-1),-Table18[[#This Row],[£1.00 Level Stake]])</f>
        <v>-1</v>
      </c>
      <c r="O20" s="8">
        <f t="shared" si="2"/>
        <v>-10.6</v>
      </c>
    </row>
    <row r="21" spans="1:15" x14ac:dyDescent="0.25">
      <c r="A21" s="14">
        <v>44396</v>
      </c>
      <c r="B21" s="20" t="s">
        <v>53</v>
      </c>
      <c r="C21" s="21" t="s">
        <v>26</v>
      </c>
      <c r="D21" s="22">
        <v>2</v>
      </c>
      <c r="E21" s="18">
        <f t="shared" si="0"/>
        <v>3</v>
      </c>
      <c r="F21" s="18">
        <v>3.18</v>
      </c>
      <c r="G21" s="5" t="s">
        <v>16</v>
      </c>
      <c r="H21" s="8">
        <f t="shared" si="3"/>
        <v>-0.35668579724076999</v>
      </c>
      <c r="I21" s="8">
        <f t="shared" si="1"/>
        <v>3.2101721751669294</v>
      </c>
      <c r="J21" s="8">
        <f t="shared" si="4"/>
        <v>0.32101721751669299</v>
      </c>
      <c r="K21" s="8">
        <f>IF(Table18[[#This Row],[W/L]]="W",-2*(Table18[[#This Row],[BSP]]-1),1.96)</f>
        <v>1.96</v>
      </c>
      <c r="L21" s="8">
        <f>L20+Table18[[#This Row],[Lay P/L]]</f>
        <v>20.200000000000006</v>
      </c>
      <c r="M21" s="8">
        <v>1</v>
      </c>
      <c r="N21" s="8">
        <f>IF(Table18[[#This Row],[W/L]]="W",Table18[[#This Row],[£1.00 Level Stake]]*(Table18[[#This Row],[Odds]]-1),-Table18[[#This Row],[£1.00 Level Stake]])</f>
        <v>-1</v>
      </c>
      <c r="O21" s="8">
        <f t="shared" si="2"/>
        <v>-11.6</v>
      </c>
    </row>
    <row r="22" spans="1:15" x14ac:dyDescent="0.25">
      <c r="A22" s="14">
        <v>44397</v>
      </c>
      <c r="B22" s="20" t="s">
        <v>54</v>
      </c>
      <c r="C22" s="21" t="s">
        <v>55</v>
      </c>
      <c r="D22" s="22">
        <v>1.375</v>
      </c>
      <c r="E22" s="18">
        <f t="shared" si="0"/>
        <v>2.375</v>
      </c>
      <c r="F22" s="18">
        <v>2.8</v>
      </c>
      <c r="G22" s="5" t="s">
        <v>16</v>
      </c>
      <c r="H22" s="8">
        <f t="shared" si="3"/>
        <v>-0.32101721751669299</v>
      </c>
      <c r="I22" s="8">
        <f t="shared" si="1"/>
        <v>2.8891549576502364</v>
      </c>
      <c r="J22" s="8">
        <f t="shared" si="4"/>
        <v>0.28891549576502368</v>
      </c>
      <c r="K22" s="8">
        <f>IF(Table18[[#This Row],[W/L]]="W",-2*(Table18[[#This Row],[BSP]]-1),1.96)</f>
        <v>1.96</v>
      </c>
      <c r="L22" s="8">
        <f>L21+Table18[[#This Row],[Lay P/L]]</f>
        <v>22.160000000000007</v>
      </c>
      <c r="M22" s="8">
        <v>1</v>
      </c>
      <c r="N22" s="8">
        <f>IF(Table18[[#This Row],[W/L]]="W",Table18[[#This Row],[£1.00 Level Stake]]*(Table18[[#This Row],[Odds]]-1),-Table18[[#This Row],[£1.00 Level Stake]])</f>
        <v>-1</v>
      </c>
      <c r="O22" s="8">
        <f t="shared" si="2"/>
        <v>-12.6</v>
      </c>
    </row>
    <row r="23" spans="1:15" x14ac:dyDescent="0.25">
      <c r="A23" s="14">
        <v>44398</v>
      </c>
      <c r="B23" s="20" t="s">
        <v>56</v>
      </c>
      <c r="C23" s="21" t="s">
        <v>44</v>
      </c>
      <c r="D23" s="22">
        <v>3.5</v>
      </c>
      <c r="E23" s="18">
        <f t="shared" si="0"/>
        <v>4.5</v>
      </c>
      <c r="F23" s="18">
        <v>4.47</v>
      </c>
      <c r="G23" s="5" t="s">
        <v>27</v>
      </c>
      <c r="H23" s="8">
        <f t="shared" si="3"/>
        <v>1.3001197309426065</v>
      </c>
      <c r="I23" s="8">
        <f t="shared" si="1"/>
        <v>4.1892746885928425</v>
      </c>
      <c r="J23" s="8">
        <f t="shared" si="4"/>
        <v>0.41892746885928428</v>
      </c>
      <c r="K23" s="8">
        <f>IF(Table18[[#This Row],[W/L]]="W",-2*(Table18[[#This Row],[BSP]]-1),1.96)</f>
        <v>-6.9399999999999995</v>
      </c>
      <c r="L23" s="8">
        <f>L22+Table18[[#This Row],[Lay P/L]]</f>
        <v>15.220000000000008</v>
      </c>
      <c r="M23" s="8">
        <v>1</v>
      </c>
      <c r="N23" s="8">
        <f>IF(Table18[[#This Row],[W/L]]="W",Table18[[#This Row],[£1.00 Level Stake]]*(Table18[[#This Row],[Odds]]-1),-Table18[[#This Row],[£1.00 Level Stake]])</f>
        <v>3.5</v>
      </c>
      <c r="O23" s="8">
        <f t="shared" si="2"/>
        <v>-9.1</v>
      </c>
    </row>
    <row r="24" spans="1:15" x14ac:dyDescent="0.25">
      <c r="A24" s="14">
        <v>44399</v>
      </c>
      <c r="B24" s="20" t="s">
        <v>57</v>
      </c>
      <c r="C24" s="21" t="s">
        <v>18</v>
      </c>
      <c r="D24" s="22">
        <v>2.25</v>
      </c>
      <c r="E24" s="18">
        <f t="shared" si="0"/>
        <v>3.25</v>
      </c>
      <c r="F24" s="18">
        <v>3.35</v>
      </c>
      <c r="G24" s="5" t="s">
        <v>16</v>
      </c>
      <c r="H24" s="8">
        <f t="shared" si="3"/>
        <v>-0.41892746885928428</v>
      </c>
      <c r="I24" s="8">
        <f t="shared" si="1"/>
        <v>3.7703472197335581</v>
      </c>
      <c r="J24" s="8">
        <f t="shared" si="4"/>
        <v>0.37703472197335586</v>
      </c>
      <c r="K24" s="8">
        <f>IF(Table18[[#This Row],[W/L]]="W",-2*(Table18[[#This Row],[BSP]]-1),1.96)</f>
        <v>1.96</v>
      </c>
      <c r="L24" s="8">
        <f>L23+Table18[[#This Row],[Lay P/L]]</f>
        <v>17.180000000000007</v>
      </c>
      <c r="M24" s="8">
        <v>1</v>
      </c>
      <c r="N24" s="8">
        <f>IF(Table18[[#This Row],[W/L]]="W",Table18[[#This Row],[£1.00 Level Stake]]*(Table18[[#This Row],[Odds]]-1),-Table18[[#This Row],[£1.00 Level Stake]])</f>
        <v>-1</v>
      </c>
      <c r="O24" s="8">
        <f t="shared" si="2"/>
        <v>-10.1</v>
      </c>
    </row>
    <row r="25" spans="1:15" x14ac:dyDescent="0.25">
      <c r="A25" s="14">
        <v>44400</v>
      </c>
      <c r="B25" s="20" t="s">
        <v>58</v>
      </c>
      <c r="C25" s="21" t="s">
        <v>36</v>
      </c>
      <c r="D25" s="22">
        <v>4.5</v>
      </c>
      <c r="E25" s="18">
        <f t="shared" si="0"/>
        <v>5.5</v>
      </c>
      <c r="F25" s="18">
        <v>6.67</v>
      </c>
      <c r="G25" s="5" t="s">
        <v>16</v>
      </c>
      <c r="H25" s="8">
        <f t="shared" si="3"/>
        <v>-0.37703472197335586</v>
      </c>
      <c r="I25" s="8">
        <f t="shared" si="1"/>
        <v>3.3933124977602023</v>
      </c>
      <c r="J25" s="8">
        <f t="shared" si="4"/>
        <v>0.33933124977602025</v>
      </c>
      <c r="K25" s="8">
        <f>IF(Table18[[#This Row],[W/L]]="W",-2*(Table18[[#This Row],[BSP]]-1),1.96)</f>
        <v>1.96</v>
      </c>
      <c r="L25" s="8">
        <f>L24+Table18[[#This Row],[Lay P/L]]</f>
        <v>19.140000000000008</v>
      </c>
      <c r="M25" s="8">
        <v>1</v>
      </c>
      <c r="N25" s="8">
        <f>IF(Table18[[#This Row],[W/L]]="W",Table18[[#This Row],[£1.00 Level Stake]]*(Table18[[#This Row],[Odds]]-1),-Table18[[#This Row],[£1.00 Level Stake]])</f>
        <v>-1</v>
      </c>
      <c r="O25" s="8">
        <f t="shared" si="2"/>
        <v>-11.1</v>
      </c>
    </row>
    <row r="26" spans="1:15" x14ac:dyDescent="0.25">
      <c r="A26" s="14">
        <v>44401</v>
      </c>
      <c r="B26" s="20" t="s">
        <v>59</v>
      </c>
      <c r="C26" s="21" t="s">
        <v>60</v>
      </c>
      <c r="D26" s="22">
        <v>4</v>
      </c>
      <c r="E26" s="18">
        <f t="shared" si="0"/>
        <v>5</v>
      </c>
      <c r="F26" s="18">
        <v>5.3</v>
      </c>
      <c r="G26" s="5" t="s">
        <v>16</v>
      </c>
      <c r="H26" s="8">
        <f t="shared" si="3"/>
        <v>-0.33933124977602025</v>
      </c>
      <c r="I26" s="8">
        <f t="shared" si="1"/>
        <v>3.0539812479841819</v>
      </c>
      <c r="J26" s="8">
        <f t="shared" si="4"/>
        <v>0.30539812479841821</v>
      </c>
      <c r="K26" s="8">
        <f>IF(Table18[[#This Row],[W/L]]="W",-2*(Table18[[#This Row],[BSP]]-1),1.96)</f>
        <v>1.96</v>
      </c>
      <c r="L26" s="8">
        <f>L25+Table18[[#This Row],[Lay P/L]]</f>
        <v>21.100000000000009</v>
      </c>
      <c r="M26" s="8">
        <v>1</v>
      </c>
      <c r="N26" s="8">
        <f>IF(Table18[[#This Row],[W/L]]="W",Table18[[#This Row],[£1.00 Level Stake]]*(Table18[[#This Row],[Odds]]-1),-Table18[[#This Row],[£1.00 Level Stake]])</f>
        <v>-1</v>
      </c>
      <c r="O26" s="8">
        <f t="shared" si="2"/>
        <v>-12.1</v>
      </c>
    </row>
    <row r="27" spans="1:15" x14ac:dyDescent="0.25">
      <c r="A27" s="14">
        <v>44402</v>
      </c>
      <c r="B27" s="20" t="s">
        <v>61</v>
      </c>
      <c r="C27" s="21" t="s">
        <v>29</v>
      </c>
      <c r="D27" s="22">
        <v>3.3333333333333335</v>
      </c>
      <c r="E27" s="18">
        <f t="shared" si="0"/>
        <v>4.3333333333333339</v>
      </c>
      <c r="F27" s="18">
        <v>5.04</v>
      </c>
      <c r="G27" s="5" t="s">
        <v>27</v>
      </c>
      <c r="H27" s="8">
        <f t="shared" si="3"/>
        <v>1.3233918741264792</v>
      </c>
      <c r="I27" s="8">
        <f t="shared" si="1"/>
        <v>4.3773731221106615</v>
      </c>
      <c r="J27" s="8">
        <f t="shared" si="4"/>
        <v>0.43773731221106615</v>
      </c>
      <c r="K27" s="8">
        <f>IF(Table18[[#This Row],[W/L]]="W",-2*(Table18[[#This Row],[BSP]]-1),1.96)</f>
        <v>-8.08</v>
      </c>
      <c r="L27" s="8">
        <f>L26+Table18[[#This Row],[Lay P/L]]</f>
        <v>13.020000000000008</v>
      </c>
      <c r="M27" s="8">
        <v>1</v>
      </c>
      <c r="N27" s="8">
        <f>IF(Table18[[#This Row],[W/L]]="W",Table18[[#This Row],[£1.00 Level Stake]]*(Table18[[#This Row],[Odds]]-1),-Table18[[#This Row],[£1.00 Level Stake]])</f>
        <v>3.3333333333333339</v>
      </c>
      <c r="O27" s="8">
        <f t="shared" si="2"/>
        <v>-8.7666666666666657</v>
      </c>
    </row>
    <row r="28" spans="1:15" x14ac:dyDescent="0.25">
      <c r="A28" s="14">
        <v>44403</v>
      </c>
      <c r="B28" s="20" t="s">
        <v>62</v>
      </c>
      <c r="C28" s="21" t="s">
        <v>63</v>
      </c>
      <c r="D28" s="22">
        <v>3.5</v>
      </c>
      <c r="E28" s="18">
        <f t="shared" si="0"/>
        <v>4.5</v>
      </c>
      <c r="F28" s="18">
        <v>5.0199999999999996</v>
      </c>
      <c r="G28" s="5" t="s">
        <v>27</v>
      </c>
      <c r="H28" s="8">
        <f t="shared" si="3"/>
        <v>1.9698179049497977</v>
      </c>
      <c r="I28" s="8">
        <f t="shared" si="1"/>
        <v>6.3471910270604592</v>
      </c>
      <c r="J28" s="8">
        <f t="shared" si="4"/>
        <v>0.63471910270604592</v>
      </c>
      <c r="K28" s="8">
        <f>IF(Table18[[#This Row],[W/L]]="W",-2*(Table18[[#This Row],[BSP]]-1),1.96)</f>
        <v>-8.0399999999999991</v>
      </c>
      <c r="L28" s="8">
        <f>L27+Table18[[#This Row],[Lay P/L]]</f>
        <v>4.9800000000000093</v>
      </c>
      <c r="M28" s="8">
        <v>1</v>
      </c>
      <c r="N28" s="8">
        <f>IF(Table18[[#This Row],[W/L]]="W",Table18[[#This Row],[£1.00 Level Stake]]*(Table18[[#This Row],[Odds]]-1),-Table18[[#This Row],[£1.00 Level Stake]])</f>
        <v>3.5</v>
      </c>
      <c r="O28" s="8">
        <f t="shared" si="2"/>
        <v>-5.2666666666666657</v>
      </c>
    </row>
    <row r="29" spans="1:15" x14ac:dyDescent="0.25">
      <c r="A29" s="14">
        <v>44404</v>
      </c>
      <c r="B29" s="20" t="s">
        <v>64</v>
      </c>
      <c r="C29" s="21" t="s">
        <v>65</v>
      </c>
      <c r="D29" s="22">
        <v>2.75</v>
      </c>
      <c r="E29" s="18">
        <f t="shared" si="0"/>
        <v>3.75</v>
      </c>
      <c r="F29" s="18">
        <v>1.76</v>
      </c>
      <c r="G29" s="5" t="s">
        <v>16</v>
      </c>
      <c r="H29" s="8">
        <f t="shared" si="3"/>
        <v>-0.63471910270604592</v>
      </c>
      <c r="I29" s="8">
        <f t="shared" si="1"/>
        <v>5.7124719243544133</v>
      </c>
      <c r="J29" s="8">
        <f t="shared" si="4"/>
        <v>0.57124719243544131</v>
      </c>
      <c r="K29" s="8">
        <f>IF(Table18[[#This Row],[W/L]]="W",-2*(Table18[[#This Row],[BSP]]-1),1.96)</f>
        <v>1.96</v>
      </c>
      <c r="L29" s="8">
        <f>L28+Table18[[#This Row],[Lay P/L]]</f>
        <v>6.9400000000000093</v>
      </c>
      <c r="M29" s="8">
        <v>1</v>
      </c>
      <c r="N29" s="8">
        <f>IF(Table18[[#This Row],[W/L]]="W",Table18[[#This Row],[£1.00 Level Stake]]*(Table18[[#This Row],[Odds]]-1),-Table18[[#This Row],[£1.00 Level Stake]])</f>
        <v>-1</v>
      </c>
      <c r="O29" s="8">
        <f t="shared" si="2"/>
        <v>-6.2666666666666657</v>
      </c>
    </row>
    <row r="30" spans="1:15" x14ac:dyDescent="0.25">
      <c r="A30" s="14">
        <v>44405</v>
      </c>
      <c r="B30" s="20" t="s">
        <v>66</v>
      </c>
      <c r="C30" s="21" t="s">
        <v>67</v>
      </c>
      <c r="D30" s="22">
        <v>6</v>
      </c>
      <c r="E30" s="18">
        <f t="shared" si="0"/>
        <v>7</v>
      </c>
      <c r="F30" s="18">
        <v>7.68</v>
      </c>
      <c r="G30" s="5" t="s">
        <v>16</v>
      </c>
      <c r="H30" s="8">
        <f t="shared" si="3"/>
        <v>-0.57124719243544131</v>
      </c>
      <c r="I30" s="8">
        <f t="shared" si="1"/>
        <v>5.1412247319189719</v>
      </c>
      <c r="J30" s="8">
        <f t="shared" si="4"/>
        <v>0.51412247319189719</v>
      </c>
      <c r="K30" s="8">
        <f>IF(Table18[[#This Row],[W/L]]="W",-2*(Table18[[#This Row],[BSP]]-1),1.96)</f>
        <v>1.96</v>
      </c>
      <c r="L30" s="8">
        <f>L29+Table18[[#This Row],[Lay P/L]]</f>
        <v>8.9000000000000092</v>
      </c>
      <c r="M30" s="8">
        <v>1</v>
      </c>
      <c r="N30" s="8">
        <f>IF(Table18[[#This Row],[W/L]]="W",Table18[[#This Row],[£1.00 Level Stake]]*(Table18[[#This Row],[Odds]]-1),-Table18[[#This Row],[£1.00 Level Stake]])</f>
        <v>-1</v>
      </c>
      <c r="O30" s="8">
        <f t="shared" si="2"/>
        <v>-7.2666666666666657</v>
      </c>
    </row>
    <row r="31" spans="1:15" x14ac:dyDescent="0.25">
      <c r="A31" s="14">
        <v>44406</v>
      </c>
      <c r="B31" s="20" t="s">
        <v>68</v>
      </c>
      <c r="C31" s="21" t="s">
        <v>69</v>
      </c>
      <c r="D31" s="22">
        <v>1.625</v>
      </c>
      <c r="E31" s="18">
        <f t="shared" si="0"/>
        <v>2.625</v>
      </c>
      <c r="F31" s="18">
        <v>2.9</v>
      </c>
      <c r="G31" s="5" t="s">
        <v>27</v>
      </c>
      <c r="H31" s="8">
        <f t="shared" si="3"/>
        <v>1.3495714921287301</v>
      </c>
      <c r="I31" s="8">
        <f t="shared" si="1"/>
        <v>6.4907962240477017</v>
      </c>
      <c r="J31" s="8">
        <f t="shared" si="4"/>
        <v>0.64907962240477024</v>
      </c>
      <c r="K31" s="8">
        <f>IF(Table18[[#This Row],[W/L]]="W",-2*(Table18[[#This Row],[BSP]]-1),1.96)</f>
        <v>-3.8</v>
      </c>
      <c r="L31" s="8">
        <f>L30+Table18[[#This Row],[Lay P/L]]</f>
        <v>5.1000000000000094</v>
      </c>
      <c r="M31" s="8">
        <v>1</v>
      </c>
      <c r="N31" s="8">
        <f>IF(Table18[[#This Row],[W/L]]="W",Table18[[#This Row],[£1.00 Level Stake]]*(Table18[[#This Row],[Odds]]-1),-Table18[[#This Row],[£1.00 Level Stake]])</f>
        <v>1.625</v>
      </c>
      <c r="O31" s="8">
        <f t="shared" si="2"/>
        <v>-5.6416666666666657</v>
      </c>
    </row>
    <row r="32" spans="1:15" x14ac:dyDescent="0.25">
      <c r="A32" s="14">
        <v>44407</v>
      </c>
      <c r="B32" s="20" t="s">
        <v>70</v>
      </c>
      <c r="C32" s="21" t="s">
        <v>67</v>
      </c>
      <c r="D32" s="22">
        <v>2.75</v>
      </c>
      <c r="E32" s="18">
        <f t="shared" si="0"/>
        <v>3.75</v>
      </c>
      <c r="F32" s="18">
        <v>3.85</v>
      </c>
      <c r="G32" s="5" t="s">
        <v>27</v>
      </c>
      <c r="H32" s="8">
        <f t="shared" si="3"/>
        <v>2.4340485840178885</v>
      </c>
      <c r="I32" s="8">
        <f t="shared" si="1"/>
        <v>8.9248448080655898</v>
      </c>
      <c r="J32" s="8">
        <f t="shared" si="4"/>
        <v>0.89248448080655907</v>
      </c>
      <c r="K32" s="8">
        <f>IF(Table18[[#This Row],[W/L]]="W",-2*(Table18[[#This Row],[BSP]]-1),1.96)</f>
        <v>-5.7</v>
      </c>
      <c r="L32" s="8">
        <f>L31+Table18[[#This Row],[Lay P/L]]</f>
        <v>-0.59999999999999076</v>
      </c>
      <c r="M32" s="8">
        <v>1</v>
      </c>
      <c r="N32" s="8">
        <f>IF(Table18[[#This Row],[W/L]]="W",Table18[[#This Row],[£1.00 Level Stake]]*(Table18[[#This Row],[Odds]]-1),-Table18[[#This Row],[£1.00 Level Stake]])</f>
        <v>2.75</v>
      </c>
      <c r="O32" s="8">
        <f t="shared" si="2"/>
        <v>-2.8916666666666657</v>
      </c>
    </row>
    <row r="33" spans="1:15" x14ac:dyDescent="0.25">
      <c r="A33" s="14">
        <v>44408</v>
      </c>
      <c r="B33" s="20" t="s">
        <v>71</v>
      </c>
      <c r="C33" s="21" t="s">
        <v>67</v>
      </c>
      <c r="D33" s="22">
        <v>4.5</v>
      </c>
      <c r="E33" s="18">
        <f t="shared" si="0"/>
        <v>5.5</v>
      </c>
      <c r="F33" s="18">
        <v>5.45</v>
      </c>
      <c r="G33" s="5" t="s">
        <v>16</v>
      </c>
      <c r="H33" s="8">
        <f t="shared" si="3"/>
        <v>-0.89248448080655907</v>
      </c>
      <c r="I33" s="8">
        <f t="shared" si="1"/>
        <v>8.0323603272590312</v>
      </c>
      <c r="J33" s="8">
        <f t="shared" si="4"/>
        <v>0.80323603272590316</v>
      </c>
      <c r="K33" s="8">
        <f>IF(Table18[[#This Row],[W/L]]="W",-2*(Table18[[#This Row],[BSP]]-1),1.96)</f>
        <v>1.96</v>
      </c>
      <c r="L33" s="8">
        <f>L32+Table18[[#This Row],[Lay P/L]]</f>
        <v>1.3600000000000092</v>
      </c>
      <c r="M33" s="8">
        <v>1</v>
      </c>
      <c r="N33" s="8">
        <f>IF(Table18[[#This Row],[W/L]]="W",Table18[[#This Row],[£1.00 Level Stake]]*(Table18[[#This Row],[Odds]]-1),-Table18[[#This Row],[£1.00 Level Stake]])</f>
        <v>-1</v>
      </c>
      <c r="O33" s="8">
        <f t="shared" si="2"/>
        <v>-3.8916666666666657</v>
      </c>
    </row>
  </sheetData>
  <mergeCells count="5">
    <mergeCell ref="A1:C1"/>
    <mergeCell ref="R4:S4"/>
    <mergeCell ref="R5:S5"/>
    <mergeCell ref="R6:S6"/>
    <mergeCell ref="R7:S7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 Burnet</cp:lastModifiedBy>
  <dcterms:created xsi:type="dcterms:W3CDTF">2021-08-01T08:11:44Z</dcterms:created>
  <dcterms:modified xsi:type="dcterms:W3CDTF">2021-08-01T08:56:34Z</dcterms:modified>
</cp:coreProperties>
</file>