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queryTables/queryTable2.xml" ContentType="application/vnd.openxmlformats-officedocument.spreadsheetml.queryTable+xml"/>
  <Override PartName="/xl/tables/table3.xml" ContentType="application/vnd.openxmlformats-officedocument.spreadsheetml.table+xml"/>
  <Override PartName="/xl/queryTables/queryTable3.xml" ContentType="application/vnd.openxmlformats-officedocument.spreadsheetml.queryTable+xml"/>
  <Override PartName="/xl/tables/table4.xml" ContentType="application/vnd.openxmlformats-officedocument.spreadsheetml.table+xml"/>
  <Override PartName="/xl/queryTables/queryTable4.xml" ContentType="application/vnd.openxmlformats-officedocument.spreadsheetml.queryTable+xml"/>
  <Override PartName="/xl/tables/table5.xml" ContentType="application/vnd.openxmlformats-officedocument.spreadsheetml.table+xml"/>
  <Override PartName="/xl/queryTables/queryTable5.xml" ContentType="application/vnd.openxmlformats-officedocument.spreadsheetml.queryTable+xml"/>
  <Override PartName="/xl/tables/table6.xml" ContentType="application/vnd.openxmlformats-officedocument.spreadsheetml.table+xml"/>
  <Override PartName="/xl/queryTables/queryTable6.xml" ContentType="application/vnd.openxmlformats-officedocument.spreadsheetml.queryTable+xml"/>
  <Override PartName="/xl/tables/table7.xml" ContentType="application/vnd.openxmlformats-officedocument.spreadsheetml.table+xml"/>
  <Override PartName="/xl/queryTables/queryTable7.xml" ContentType="application/vnd.openxmlformats-officedocument.spreadsheetml.queryTable+xml"/>
  <Override PartName="/xl/tables/table8.xml" ContentType="application/vnd.openxmlformats-officedocument.spreadsheetml.table+xml"/>
  <Override PartName="/xl/queryTables/queryTable8.xml" ContentType="application/vnd.openxmlformats-officedocument.spreadsheetml.queryTable+xml"/>
  <Override PartName="/xl/tables/table9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6e3dcde58bd5a4d/ltd files/"/>
    </mc:Choice>
  </mc:AlternateContent>
  <xr:revisionPtr revIDLastSave="1" documentId="8_{BE6219CF-793A-46F3-A351-2DCD749F4712}" xr6:coauthVersionLast="45" xr6:coauthVersionMax="47" xr10:uidLastSave="{3C9839B2-AE17-4D86-AFC7-0ABBB47FC395}"/>
  <bookViews>
    <workbookView xWindow="-120" yWindow="-120" windowWidth="20730" windowHeight="11160" firstSheet="3" activeTab="8" xr2:uid="{923277C5-A629-4DA1-B3CA-1BE4AC71EB19}"/>
  </bookViews>
  <sheets>
    <sheet name="OGS-H" sheetId="1" r:id="rId1"/>
    <sheet name="OGC-H" sheetId="3" r:id="rId2"/>
    <sheet name="OGS-A" sheetId="4" r:id="rId3"/>
    <sheet name="OGC-A" sheetId="5" r:id="rId4"/>
    <sheet name="FHT-H" sheetId="6" r:id="rId5"/>
    <sheet name="FHT-A" sheetId="7" r:id="rId6"/>
    <sheet name="MGS-H" sheetId="8" r:id="rId7"/>
    <sheet name="MSG-A" sheetId="9" r:id="rId8"/>
    <sheet name="Stat Sheet" sheetId="2" r:id="rId9"/>
  </sheets>
  <definedNames>
    <definedName name="ExternalData_1" localSheetId="5" hidden="1">'FHT-A'!$A$1:$I$25</definedName>
    <definedName name="ExternalData_1" localSheetId="4" hidden="1">'FHT-H'!$A$1:$I$25</definedName>
    <definedName name="ExternalData_1" localSheetId="6" hidden="1">'MGS-H'!$A$1:$N$25</definedName>
    <definedName name="ExternalData_1" localSheetId="7" hidden="1">'MSG-A'!$A$1:$N$25</definedName>
    <definedName name="ExternalData_1" localSheetId="3" hidden="1">'OGC-A'!$A$1:$K$26</definedName>
    <definedName name="ExternalData_1" localSheetId="1" hidden="1">'OGC-H'!$A$1:$K$26</definedName>
    <definedName name="ExternalData_1" localSheetId="2" hidden="1">'OGS-A'!$A$1:$K$26</definedName>
    <definedName name="ExternalData_1" localSheetId="0" hidden="1">'OGS-H'!$A$1:$K$26</definedName>
    <definedName name="_xlnm.Print_Area" localSheetId="8">'Stat Sheet'!$A$1:$P$19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7" i="2" l="1"/>
  <c r="M8" i="2"/>
  <c r="M10" i="2"/>
  <c r="M11" i="2"/>
  <c r="M12" i="2"/>
  <c r="M13" i="2"/>
  <c r="M5" i="2"/>
  <c r="N16" i="2" l="1"/>
  <c r="H16" i="2"/>
  <c r="D10" i="2"/>
  <c r="N10" i="2" s="1"/>
  <c r="D9" i="2"/>
  <c r="D8" i="2"/>
  <c r="D7" i="2"/>
  <c r="N7" i="2" s="1"/>
  <c r="D6" i="2"/>
  <c r="D5" i="2"/>
  <c r="H10" i="2"/>
  <c r="O10" i="2" s="1"/>
  <c r="H9" i="2"/>
  <c r="H8" i="2"/>
  <c r="H7" i="2"/>
  <c r="O7" i="2" s="1"/>
  <c r="H6" i="2"/>
  <c r="H5" i="2"/>
  <c r="N15" i="2"/>
  <c r="K14" i="2"/>
  <c r="J14" i="2"/>
  <c r="H14" i="2"/>
  <c r="O14" i="2" s="1"/>
  <c r="E14" i="2"/>
  <c r="D14" i="2"/>
  <c r="N14" i="2" s="1"/>
  <c r="A14" i="2"/>
  <c r="M14" i="2" s="1"/>
  <c r="K13" i="2"/>
  <c r="K12" i="2"/>
  <c r="H13" i="2"/>
  <c r="O13" i="2" s="1"/>
  <c r="H12" i="2"/>
  <c r="O12" i="2" s="1"/>
  <c r="D13" i="2"/>
  <c r="N13" i="2" s="1"/>
  <c r="J13" i="2"/>
  <c r="J12" i="2"/>
  <c r="D12" i="2"/>
  <c r="N12" i="2" s="1"/>
  <c r="K11" i="2"/>
  <c r="J11" i="2"/>
  <c r="H11" i="2"/>
  <c r="H4" i="2"/>
  <c r="D11" i="2"/>
  <c r="D4" i="2"/>
  <c r="K10" i="2"/>
  <c r="K9" i="2"/>
  <c r="K8" i="2"/>
  <c r="K7" i="2"/>
  <c r="K6" i="2"/>
  <c r="K5" i="2"/>
  <c r="L2" i="2"/>
  <c r="L1" i="2"/>
  <c r="J10" i="2"/>
  <c r="J9" i="2"/>
  <c r="J8" i="2"/>
  <c r="J7" i="2"/>
  <c r="J6" i="2"/>
  <c r="J5" i="2"/>
  <c r="N6" i="2" l="1"/>
  <c r="O5" i="2"/>
  <c r="O6" i="2"/>
  <c r="O9" i="2"/>
  <c r="N8" i="2"/>
  <c r="N9" i="2"/>
  <c r="O8" i="2"/>
  <c r="N5" i="2"/>
  <c r="O11" i="2"/>
  <c r="N11" i="2"/>
  <c r="O17" i="2" l="1"/>
  <c r="N17" i="2"/>
  <c r="N18" i="2" l="1"/>
</calcChain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38E22C1B-9FCF-45E7-B709-2BE4B1C33449}" keepAlive="1" name="Query - tbl_FHT-A" description="Connection to the 'tbl_FHT-A' query in the workbook." type="5" refreshedVersion="6" background="1" saveData="1">
    <dbPr connection="Provider=Microsoft.Mashup.OleDb.1;Data Source=$Workbook$;Location=tbl_FHT-A;Extended Properties=&quot;&quot;" command="SELECT * FROM [tbl_FHT-A]"/>
  </connection>
  <connection id="2" xr16:uid="{B829E581-DBAA-438A-A067-251CE54D2DCA}" keepAlive="1" name="Query - tbl_FHT-H" description="Connection to the 'tbl_FHT-H' query in the workbook." type="5" refreshedVersion="6" background="1" saveData="1">
    <dbPr connection="Provider=Microsoft.Mashup.OleDb.1;Data Source=$Workbook$;Location=tbl_FHT-H;Extended Properties=&quot;&quot;" command="SELECT * FROM [tbl_FHT-H]"/>
  </connection>
  <connection id="3" xr16:uid="{6DDBC389-052C-4D91-9928-6CA05E681C8B}" keepAlive="1" name="Query - tbl_MGS-H" description="Connection to the 'tbl_MGS-H' query in the workbook." type="5" refreshedVersion="6" background="1" saveData="1">
    <dbPr connection="Provider=Microsoft.Mashup.OleDb.1;Data Source=$Workbook$;Location=tbl_MGS-H;Extended Properties=&quot;&quot;" command="SELECT * FROM [tbl_MGS-H]"/>
  </connection>
  <connection id="4" xr16:uid="{AD2EF1BE-72E0-4C2F-8D19-42221FD7F5EC}" keepAlive="1" name="Query - tbl_MSG-A" description="Connection to the 'tbl_MSG-A' query in the workbook." type="5" refreshedVersion="6" background="1" saveData="1">
    <dbPr connection="Provider=Microsoft.Mashup.OleDb.1;Data Source=$Workbook$;Location=tbl_MSG-A;Extended Properties=&quot;&quot;" command="SELECT * FROM [tbl_MSG-A]"/>
  </connection>
  <connection id="5" xr16:uid="{02BC6402-1318-43AA-97F0-9A86BFE714C0}" keepAlive="1" name="Query - tbl_OGC-A" description="Connection to the 'tbl_OGC-A' query in the workbook." type="5" refreshedVersion="6" background="1" saveData="1">
    <dbPr connection="Provider=Microsoft.Mashup.OleDb.1;Data Source=$Workbook$;Location=tbl_OGC-A;Extended Properties=&quot;&quot;" command="SELECT * FROM [tbl_OGC-A]"/>
  </connection>
  <connection id="6" xr16:uid="{64E5BEB0-A90B-4D92-9EC9-EB53CE27D360}" keepAlive="1" name="Query - tbl_OGC-H" description="Connection to the 'tbl_OGC-H' query in the workbook." type="5" refreshedVersion="6" background="1" saveData="1">
    <dbPr connection="Provider=Microsoft.Mashup.OleDb.1;Data Source=$Workbook$;Location=tbl_OGC-H;Extended Properties=&quot;&quot;" command="SELECT * FROM [tbl_OGC-H]"/>
  </connection>
  <connection id="7" xr16:uid="{DF83A569-8049-48EE-9758-6BDCB88D2B3E}" keepAlive="1" name="Query - tbl_OGS-A" description="Connection to the 'tbl_OGS-A' query in the workbook." type="5" refreshedVersion="6" background="1" saveData="1">
    <dbPr connection="Provider=Microsoft.Mashup.OleDb.1;Data Source=$Workbook$;Location=tbl_OGS-A;Extended Properties=&quot;&quot;" command="SELECT * FROM [tbl_OGS-A]"/>
  </connection>
  <connection id="8" xr16:uid="{DE86F66C-2162-484B-8BF6-36C42BF8585C}" keepAlive="1" name="Query - tbl_OGS-H" description="Connection to the 'tbl_OGS-H' query in the workbook." type="5" refreshedVersion="6" background="1" saveData="1">
    <dbPr connection="Provider=Microsoft.Mashup.OleDb.1;Data Source=$Workbook$;Location=tbl_OGS-H;Extended Properties=&quot;&quot;" command="SELECT * FROM [tbl_OGS-H]"/>
  </connection>
</connections>
</file>

<file path=xl/sharedStrings.xml><?xml version="1.0" encoding="utf-8"?>
<sst xmlns="http://schemas.openxmlformats.org/spreadsheetml/2006/main" count="478" uniqueCount="105">
  <si>
    <t>Home</t>
  </si>
  <si>
    <t>OGS: Opening Goals Scored</t>
  </si>
  <si>
    <t>OGS: Avg Minute</t>
  </si>
  <si>
    <t>0-15</t>
  </si>
  <si>
    <t>16-30</t>
  </si>
  <si>
    <t>31-45</t>
  </si>
  <si>
    <t>46-60</t>
  </si>
  <si>
    <t>61-75</t>
  </si>
  <si>
    <t>76-90</t>
  </si>
  <si>
    <t>OGS: % in 1st Half</t>
  </si>
  <si>
    <t>OGS: % in 2nd Half</t>
  </si>
  <si>
    <t>2</t>
  </si>
  <si>
    <t>0</t>
  </si>
  <si>
    <t>1</t>
  </si>
  <si>
    <t>League avg.</t>
  </si>
  <si>
    <t xml:space="preserve">Select home team </t>
  </si>
  <si>
    <t>Select Away Team</t>
  </si>
  <si>
    <t>League Average</t>
  </si>
  <si>
    <t xml:space="preserve">Home </t>
  </si>
  <si>
    <t>Away</t>
  </si>
  <si>
    <t>OGC</t>
  </si>
  <si>
    <t>Avg. minute</t>
  </si>
  <si>
    <t>1st half</t>
  </si>
  <si>
    <t>2nd half_2</t>
  </si>
  <si>
    <t>Which Team is Fav</t>
  </si>
  <si>
    <t>OGS</t>
  </si>
  <si>
    <t>Team</t>
  </si>
  <si>
    <t>GP</t>
  </si>
  <si>
    <t>W</t>
  </si>
  <si>
    <t>D</t>
  </si>
  <si>
    <t>L</t>
  </si>
  <si>
    <t>GF</t>
  </si>
  <si>
    <t>GA</t>
  </si>
  <si>
    <t>GD</t>
  </si>
  <si>
    <t>Pts</t>
  </si>
  <si>
    <t>Total Number of Goals Scored in 1st Half at Home</t>
  </si>
  <si>
    <t>GP (Home)</t>
  </si>
  <si>
    <t>Total Number of Goals Scored in 1st Half Away</t>
  </si>
  <si>
    <t>GP (Away)</t>
  </si>
  <si>
    <t>Home matches of...</t>
  </si>
  <si>
    <t>Avg</t>
  </si>
  <si>
    <t>0.5+</t>
  </si>
  <si>
    <t>1.5+</t>
  </si>
  <si>
    <t>2.5+</t>
  </si>
  <si>
    <t>3.5+</t>
  </si>
  <si>
    <t>4.5+</t>
  </si>
  <si>
    <t>5.5+</t>
  </si>
  <si>
    <t>BTS</t>
  </si>
  <si>
    <t>CS</t>
  </si>
  <si>
    <t>FTS</t>
  </si>
  <si>
    <t>WTN</t>
  </si>
  <si>
    <t>LTN</t>
  </si>
  <si>
    <t>% of games that had over 0.5 goals in first Half</t>
  </si>
  <si>
    <t>% of games that had over 1.5 goals in first Half</t>
  </si>
  <si>
    <t>Away matches of...</t>
  </si>
  <si>
    <t>Average minute OGS was scored</t>
  </si>
  <si>
    <t xml:space="preserve">OGS scored at home </t>
  </si>
  <si>
    <t>Percentage of OGS scored in 1st Half</t>
  </si>
  <si>
    <t>Average minute OGC was Conceded</t>
  </si>
  <si>
    <t xml:space="preserve">OGC Conceded at home </t>
  </si>
  <si>
    <t>Percentage of OGC Conceded in 1st Half</t>
  </si>
  <si>
    <t>OGS scored Away</t>
  </si>
  <si>
    <t>OGC Conceded Away</t>
  </si>
  <si>
    <t>Half Time Odds (Home)</t>
  </si>
  <si>
    <t>Half Time Odds (Away)</t>
  </si>
  <si>
    <t>Over 0.5 Goals (1st Half) Odds</t>
  </si>
  <si>
    <t>Stats Scores</t>
  </si>
  <si>
    <t>Home team Fave@ odds of &lt; 2.0</t>
  </si>
  <si>
    <t>/110</t>
  </si>
  <si>
    <t>Over 0.5 goals odds &lt;1.5</t>
  </si>
  <si>
    <t>3</t>
  </si>
  <si>
    <t>4</t>
  </si>
  <si>
    <t>7</t>
  </si>
  <si>
    <t>5</t>
  </si>
  <si>
    <t>Barrow</t>
  </si>
  <si>
    <t>Bradford</t>
  </si>
  <si>
    <t>Bristol Rovers</t>
  </si>
  <si>
    <t>Carlisle Utd</t>
  </si>
  <si>
    <t>Colchester Utd</t>
  </si>
  <si>
    <t>Crawley Town</t>
  </si>
  <si>
    <t>Exeter City</t>
  </si>
  <si>
    <t>Forest Green</t>
  </si>
  <si>
    <t>Harrogate</t>
  </si>
  <si>
    <t>Hartlepool</t>
  </si>
  <si>
    <t>Leyton Orient</t>
  </si>
  <si>
    <t>Mansfield</t>
  </si>
  <si>
    <t>Newport</t>
  </si>
  <si>
    <t>Northampton</t>
  </si>
  <si>
    <t>Oldham</t>
  </si>
  <si>
    <t>Port Vale</t>
  </si>
  <si>
    <t>Rochdale</t>
  </si>
  <si>
    <t>Salford City</t>
  </si>
  <si>
    <t>Scunthorpe</t>
  </si>
  <si>
    <t>Stevenage</t>
  </si>
  <si>
    <t>Sutton Utd</t>
  </si>
  <si>
    <t>Swindon Town</t>
  </si>
  <si>
    <t>Tranmere</t>
  </si>
  <si>
    <t>Walsall</t>
  </si>
  <si>
    <t>34.9%</t>
  </si>
  <si>
    <t>20.9%</t>
  </si>
  <si>
    <t>19.1%</t>
  </si>
  <si>
    <t>12.6%</t>
  </si>
  <si>
    <t>5.6%</t>
  </si>
  <si>
    <t>7.0%</t>
  </si>
  <si>
    <t>Stat Sheet for League 2 season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</si>
</sst>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18">
    <xf numFmtId="0" fontId="0" fillId="0" borderId="0" xfId="0"/>
    <xf numFmtId="0" fontId="0" fillId="0" borderId="0" xfId="0" applyNumberFormat="1"/>
    <xf numFmtId="0" fontId="0" fillId="0" borderId="0" xfId="0" applyAlignment="1">
      <alignment horizontal="center"/>
    </xf>
    <xf numFmtId="0" fontId="0" fillId="0" borderId="0" xfId="0" applyAlignment="1"/>
    <xf numFmtId="0" fontId="0" fillId="0" borderId="0" xfId="0" applyAlignment="1">
      <alignment horizontal="center" vertical="center"/>
    </xf>
    <xf numFmtId="9" fontId="0" fillId="0" borderId="0" xfId="1" applyFont="1" applyAlignment="1">
      <alignment horizontal="center" vertical="center"/>
    </xf>
    <xf numFmtId="9" fontId="0" fillId="0" borderId="0" xfId="1" applyFont="1"/>
    <xf numFmtId="9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0" xfId="0" quotePrefix="1"/>
    <xf numFmtId="2" fontId="0" fillId="0" borderId="0" xfId="0" applyNumberFormat="1" applyAlignment="1">
      <alignment horizontal="center" vertical="center"/>
    </xf>
    <xf numFmtId="0" fontId="0" fillId="0" borderId="0" xfId="0" applyAlignment="1">
      <alignment horizontal="right"/>
    </xf>
    <xf numFmtId="0" fontId="0" fillId="0" borderId="0" xfId="0" applyAlignment="1">
      <alignment horizontal="center"/>
    </xf>
    <xf numFmtId="0" fontId="2" fillId="0" borderId="0" xfId="0" applyFont="1" applyAlignment="1">
      <alignment horizontal="center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</cellXfs>
  <cellStyles count="2">
    <cellStyle name="Normal" xfId="0" builtinId="0"/>
    <cellStyle name="Percent" xfId="1" builtinId="5"/>
  </cellStyles>
  <dxfs count="112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numFmt numFmtId="0" formatCode="General"/>
    </dxf>
    <dxf>
      <alignment horizontal="center" vertical="center" textRotation="0" wrapText="0" indent="0" justifyLastLine="0" shrinkToFit="0" readingOrder="0"/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006100"/>
      </font>
      <fill>
        <patternFill>
          <bgColor rgb="FFC6EF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5700"/>
      </font>
      <fill>
        <patternFill>
          <bgColor rgb="FFFFEB9C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006100"/>
      </font>
      <fill>
        <patternFill>
          <bgColor rgb="FFC6EF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onnections" Target="connection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1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8" xr16:uid="{09EF837E-E40C-47D5-A591-A12044A2C3B3}" autoFormatId="16" applyNumberFormats="0" applyBorderFormats="0" applyFontFormats="0" applyPatternFormats="0" applyAlignmentFormats="0" applyWidthHeightFormats="0">
  <queryTableRefresh nextId="12">
    <queryTableFields count="11">
      <queryTableField id="1" name="Home" tableColumnId="1"/>
      <queryTableField id="2" name="OGS: Opening Goals Scored" tableColumnId="2"/>
      <queryTableField id="3" name="OGS: Avg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OGS: % in 1st Half" tableColumnId="10"/>
      <queryTableField id="11" name="OGS: % in 2nd Half" tableColumnId="11"/>
    </queryTableFields>
  </queryTableRefresh>
</queryTable>
</file>

<file path=xl/queryTables/queryTable2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6" xr16:uid="{EE8FD616-777F-4567-980A-60F053DC32D5}" autoFormatId="16" applyNumberFormats="0" applyBorderFormats="0" applyFontFormats="0" applyPatternFormats="0" applyAlignmentFormats="0" applyWidthHeightFormats="0">
  <queryTableRefresh nextId="12">
    <queryTableFields count="11">
      <queryTableField id="1" name="Home" tableColumnId="1"/>
      <queryTableField id="2" name="OGC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3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7" xr16:uid="{64B26866-4274-4BF1-955A-9F3963744E9F}" autoFormatId="16" applyNumberFormats="0" applyBorderFormats="0" applyFontFormats="0" applyPatternFormats="0" applyAlignmentFormats="0" applyWidthHeightFormats="0">
  <queryTableRefresh nextId="12">
    <queryTableFields count="11">
      <queryTableField id="1" name="Away" tableColumnId="1"/>
      <queryTableField id="2" name="OGS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4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5" xr16:uid="{B737D53B-B9F1-4F00-8A4F-1326CCCB01D9}" autoFormatId="16" applyNumberFormats="0" applyBorderFormats="0" applyFontFormats="0" applyPatternFormats="0" applyAlignmentFormats="0" applyWidthHeightFormats="0">
  <queryTableRefresh nextId="12">
    <queryTableFields count="11">
      <queryTableField id="1" name="Away" tableColumnId="1"/>
      <queryTableField id="2" name="OGC" tableColumnId="2"/>
      <queryTableField id="3" name="Avg. minute" tableColumnId="3"/>
      <queryTableField id="4" name="0-15" tableColumnId="4"/>
      <queryTableField id="5" name="16-30" tableColumnId="5"/>
      <queryTableField id="6" name="31-45" tableColumnId="6"/>
      <queryTableField id="7" name="46-60" tableColumnId="7"/>
      <queryTableField id="8" name="61-75" tableColumnId="8"/>
      <queryTableField id="9" name="76-90" tableColumnId="9"/>
      <queryTableField id="10" name="1st half" tableColumnId="10"/>
      <queryTableField id="11" name="2nd half_2" tableColumnId="11"/>
    </queryTableFields>
  </queryTableRefresh>
</queryTable>
</file>

<file path=xl/queryTables/queryTable5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2" xr16:uid="{07BFA716-81C1-4E47-9806-40B64E27E241}" autoFormatId="16" applyNumberFormats="0" applyBorderFormats="0" applyFontFormats="0" applyPatternFormats="0" applyAlignmentFormats="0" applyWidthHeightFormats="0">
  <queryTableRefresh nextId="10">
    <queryTableFields count="9">
      <queryTableField id="1" name="Team" tableColumnId="1"/>
      <queryTableField id="2" name="GP" tableColumnId="2"/>
      <queryTableField id="3" name="W" tableColumnId="3"/>
      <queryTableField id="4" name="D" tableColumnId="4"/>
      <queryTableField id="5" name="L" tableColumnId="5"/>
      <queryTableField id="6" name="GF" tableColumnId="6"/>
      <queryTableField id="7" name="GA" tableColumnId="7"/>
      <queryTableField id="8" name="GD" tableColumnId="8"/>
      <queryTableField id="9" name="Pts" tableColumnId="9"/>
    </queryTableFields>
  </queryTableRefresh>
</queryTable>
</file>

<file path=xl/queryTables/queryTable6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08C69A45-E7B1-4C85-9D17-6CBD89595398}" autoFormatId="16" applyNumberFormats="0" applyBorderFormats="0" applyFontFormats="0" applyPatternFormats="0" applyAlignmentFormats="0" applyWidthHeightFormats="0">
  <queryTableRefresh nextId="10">
    <queryTableFields count="9">
      <queryTableField id="1" name="Team" tableColumnId="1"/>
      <queryTableField id="2" name="GP" tableColumnId="2"/>
      <queryTableField id="3" name="W" tableColumnId="3"/>
      <queryTableField id="4" name="D" tableColumnId="4"/>
      <queryTableField id="5" name="L" tableColumnId="5"/>
      <queryTableField id="6" name="GF" tableColumnId="6"/>
      <queryTableField id="7" name="GA" tableColumnId="7"/>
      <queryTableField id="8" name="GD" tableColumnId="8"/>
      <queryTableField id="9" name="Pts" tableColumnId="9"/>
    </queryTableFields>
  </queryTableRefresh>
</queryTable>
</file>

<file path=xl/queryTables/queryTable7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3" xr16:uid="{D63A8425-8616-40E9-BCE5-C0F1AB379C1D}" autoFormatId="16" applyNumberFormats="0" applyBorderFormats="0" applyFontFormats="0" applyPatternFormats="0" applyAlignmentFormats="0" applyWidthHeightFormats="0">
  <queryTableRefresh nextId="15">
    <queryTableFields count="14">
      <queryTableField id="1" name="Home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queryTables/queryTable8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4" xr16:uid="{18C96CB1-6202-434D-8164-DA3D04C690F6}" autoFormatId="16" applyNumberFormats="0" applyBorderFormats="0" applyFontFormats="0" applyPatternFormats="0" applyAlignmentFormats="0" applyWidthHeightFormats="0">
  <queryTableRefresh nextId="15">
    <queryTableFields count="14">
      <queryTableField id="1" name="Away matches of..." tableColumnId="1"/>
      <queryTableField id="2" name="GP" tableColumnId="2"/>
      <queryTableField id="3" name="Avg" tableColumnId="3"/>
      <queryTableField id="4" name="0.5+" tableColumnId="4"/>
      <queryTableField id="5" name="1.5+" tableColumnId="5"/>
      <queryTableField id="6" name="2.5+" tableColumnId="6"/>
      <queryTableField id="7" name="3.5+" tableColumnId="7"/>
      <queryTableField id="8" name="4.5+" tableColumnId="8"/>
      <queryTableField id="9" name="5.5+" tableColumnId="9"/>
      <queryTableField id="10" name="BTS" tableColumnId="10"/>
      <queryTableField id="11" name="CS" tableColumnId="11"/>
      <queryTableField id="12" name="FTS" tableColumnId="12"/>
      <queryTableField id="13" name="WTN" tableColumnId="13"/>
      <queryTableField id="14" name="LTN" tableColumnId="14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_rels/table2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2.xml"/></Relationships>
</file>

<file path=xl/tables/_rels/table3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3.xml"/></Relationships>
</file>

<file path=xl/tables/_rels/table4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4.xml"/></Relationships>
</file>

<file path=xl/tables/_rels/table5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5.xml"/></Relationships>
</file>

<file path=xl/tables/_rels/table6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6.xml"/></Relationships>
</file>

<file path=xl/tables/_rels/table7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7.xml"/></Relationships>
</file>

<file path=xl/tables/_rels/table8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8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6AA5134-EAAB-4AAB-BEE9-DBE62798418A}" name="tbl_OGS_H" displayName="tbl_OGS_H" ref="A1:K26" tableType="queryTable" totalsRowShown="0" headerRowCellStyle="Percent" dataCellStyle="Percent">
  <autoFilter ref="A1:K26" xr:uid="{66AA5134-EAAB-4AAB-BEE9-DBE62798418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FDB59AC7-1ABA-4C53-B6C0-20519B6DBDC2}" uniqueName="1" name="Home" queryTableFieldId="1" dataDxfId="40"/>
    <tableColumn id="2" xr3:uid="{AE2A63B8-5875-41B6-9660-1E65C07EA67A}" uniqueName="2" name="OGS: Opening Goals Scored" queryTableFieldId="2"/>
    <tableColumn id="3" xr3:uid="{BAB008EA-FEC9-4E39-9AF1-FEADE210638A}" uniqueName="3" name="OGS: Avg Minute" queryTableFieldId="3"/>
    <tableColumn id="4" xr3:uid="{F845FDB0-2174-425D-8EC3-B1F8D15234FF}" uniqueName="4" name="0-15" queryTableFieldId="4" dataDxfId="39"/>
    <tableColumn id="5" xr3:uid="{EF6F453A-63DB-4C22-9FEA-4F606B3FAE15}" uniqueName="5" name="16-30" queryTableFieldId="5" dataDxfId="38"/>
    <tableColumn id="6" xr3:uid="{C6603B63-954B-4976-AED5-6268F677CD78}" uniqueName="6" name="31-45" queryTableFieldId="6" dataDxfId="37"/>
    <tableColumn id="7" xr3:uid="{69184436-9115-4E38-8C13-ECA00CF4205B}" uniqueName="7" name="46-60" queryTableFieldId="7" dataDxfId="36"/>
    <tableColumn id="8" xr3:uid="{001052EB-796E-4A80-B1CD-03B2BAD17C3B}" uniqueName="8" name="61-75" queryTableFieldId="8" dataDxfId="35"/>
    <tableColumn id="9" xr3:uid="{6137E04A-9A18-47CE-AEB2-56B15BDF4E15}" uniqueName="9" name="76-90" queryTableFieldId="9" dataDxfId="34"/>
    <tableColumn id="10" xr3:uid="{91A069E4-C062-4CD0-862C-2D99DB29B004}" uniqueName="10" name="OGS: % in 1st Half" queryTableFieldId="10" dataDxfId="33" dataCellStyle="Percent"/>
    <tableColumn id="11" xr3:uid="{2EA07F31-8271-4601-9D74-1E00629FB368}" uniqueName="11" name="OGS: % in 2nd Half" queryTableFieldId="11" dataDxfId="32" dataCellStyle="Percent"/>
  </tableColumns>
  <tableStyleInfo name="TableStyleMedium7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FA323C54-B356-4BD5-924D-DE1E78852CAA}" name="tbl_OGC_H" displayName="tbl_OGC_H" ref="A1:K26" tableType="queryTable" totalsRowShown="0">
  <autoFilter ref="A1:K26" xr:uid="{FA323C54-B356-4BD5-924D-DE1E78852CAA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C0E6AD01-4B95-47F0-ACB2-F3A4E2BBF968}" uniqueName="1" name="Home" queryTableFieldId="1" dataDxfId="43"/>
    <tableColumn id="2" xr3:uid="{F2FAB8D2-888E-4243-8869-BD59432205B5}" uniqueName="2" name="OGC" queryTableFieldId="2"/>
    <tableColumn id="3" xr3:uid="{2D71427B-B36C-4B6F-8E6D-A69C65ACD8EC}" uniqueName="3" name="Avg. minute" queryTableFieldId="3"/>
    <tableColumn id="4" xr3:uid="{BF49346E-C460-40B0-90AA-13BB7D0CCA65}" uniqueName="4" name="0-15" queryTableFieldId="4"/>
    <tableColumn id="5" xr3:uid="{2F084362-5AAE-478B-98D6-9A61A17AE717}" uniqueName="5" name="16-30" queryTableFieldId="5"/>
    <tableColumn id="6" xr3:uid="{130E6CAC-7107-4831-BCCB-F78D559F2445}" uniqueName="6" name="31-45" queryTableFieldId="6"/>
    <tableColumn id="7" xr3:uid="{5DC08C75-AAD3-426D-AB7F-966CF77071D5}" uniqueName="7" name="46-60" queryTableFieldId="7"/>
    <tableColumn id="8" xr3:uid="{71ADA2C2-F88A-4B6E-9A59-D3BA2487AD24}" uniqueName="8" name="61-75" queryTableFieldId="8"/>
    <tableColumn id="9" xr3:uid="{6F628F40-2CE3-4FC5-99C5-41DCB3C3ED99}" uniqueName="9" name="76-90" queryTableFieldId="9"/>
    <tableColumn id="10" xr3:uid="{3C7D5EC6-B200-486E-AB0D-5307C1F18A7F}" uniqueName="10" name="1st half" queryTableFieldId="10" dataDxfId="42" dataCellStyle="Percent"/>
    <tableColumn id="11" xr3:uid="{43CD84C8-A53F-4277-AA90-E3D6B2EE2CF1}" uniqueName="11" name="2nd half_2" queryTableFieldId="11" dataDxfId="41" dataCellStyle="Percent"/>
  </tableColumns>
  <tableStyleInfo name="TableStyleMedium7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0E2AF26-3740-4D75-8953-D11E97526603}" name="tbl_OGS_A" displayName="tbl_OGS_A" ref="A1:K26" tableType="queryTable" totalsRowShown="0">
  <autoFilter ref="A1:K26" xr:uid="{80E2AF26-3740-4D75-8953-D11E97526603}"/>
  <tableColumns count="11">
    <tableColumn id="1" xr3:uid="{B56B48F0-AC58-4F48-A3B8-E7A5C1C82064}" uniqueName="1" name="Away" queryTableFieldId="1" dataDxfId="30"/>
    <tableColumn id="2" xr3:uid="{53A19B04-9A1D-4F4D-BA47-EF94BBB27D17}" uniqueName="2" name="OGS" queryTableFieldId="2"/>
    <tableColumn id="3" xr3:uid="{C0AE670B-04CB-4924-B8FF-89E150112A9B}" uniqueName="3" name="Avg. minute" queryTableFieldId="3"/>
    <tableColumn id="4" xr3:uid="{8EE275FF-CCFF-46E4-848B-494CA6973525}" uniqueName="4" name="0-15" queryTableFieldId="4"/>
    <tableColumn id="5" xr3:uid="{783C2DC4-D94E-46A8-87C9-E7B0B20FCF1E}" uniqueName="5" name="16-30" queryTableFieldId="5"/>
    <tableColumn id="6" xr3:uid="{0AAF0105-1653-4A9D-B06C-9981F6A6D158}" uniqueName="6" name="31-45" queryTableFieldId="6"/>
    <tableColumn id="7" xr3:uid="{A9509B1A-DFF8-4CFA-AB3E-A77FB31199A7}" uniqueName="7" name="46-60" queryTableFieldId="7"/>
    <tableColumn id="8" xr3:uid="{F9A5F67B-07FF-4BFA-8A8C-AB1DF0227B00}" uniqueName="8" name="61-75" queryTableFieldId="8"/>
    <tableColumn id="9" xr3:uid="{632FD270-A083-4436-99F2-534DB22D2013}" uniqueName="9" name="76-90" queryTableFieldId="9"/>
    <tableColumn id="10" xr3:uid="{8E076DCA-98DC-41B8-97D7-E7B2580023A1}" uniqueName="10" name="1st half" queryTableFieldId="10" dataDxfId="29" dataCellStyle="Percent"/>
    <tableColumn id="11" xr3:uid="{ACC4290B-B49D-4D4B-B3D7-88E84966BDB4}" uniqueName="11" name="2nd half_2" queryTableFieldId="11" dataDxfId="28" dataCellStyle="Percent"/>
  </tableColumns>
  <tableStyleInfo name="TableStyleMedium7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DE6F702-3F59-4D93-B424-E5EF434F3A87}" name="tbl_OGC_A" displayName="tbl_OGC_A" ref="A1:K26" tableType="queryTable" totalsRowShown="0">
  <autoFilter ref="A1:K26" xr:uid="{3DE6F702-3F59-4D93-B424-E5EF434F3A87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</autoFilter>
  <tableColumns count="11">
    <tableColumn id="1" xr3:uid="{DCFE4621-D4B7-462D-A39B-CCBEBBD75F56}" uniqueName="1" name="Away" queryTableFieldId="1" dataDxfId="26"/>
    <tableColumn id="2" xr3:uid="{E661E862-E518-4558-A580-958654090E0E}" uniqueName="2" name="OGC" queryTableFieldId="2"/>
    <tableColumn id="3" xr3:uid="{270C11F1-78C6-46D2-A58F-30A5C61BC313}" uniqueName="3" name="Avg. minute" queryTableFieldId="3"/>
    <tableColumn id="4" xr3:uid="{4B2A8D66-322E-4EB8-A4BD-A14A0781B0B7}" uniqueName="4" name="0-15" queryTableFieldId="4"/>
    <tableColumn id="5" xr3:uid="{165FD24E-3F29-4659-9D37-57910241959D}" uniqueName="5" name="16-30" queryTableFieldId="5"/>
    <tableColumn id="6" xr3:uid="{B9A2AB2A-D53D-4990-AB18-510F55A53286}" uniqueName="6" name="31-45" queryTableFieldId="6"/>
    <tableColumn id="7" xr3:uid="{B107DE2F-E4C1-44E6-8321-354E6E10BB76}" uniqueName="7" name="46-60" queryTableFieldId="7"/>
    <tableColumn id="8" xr3:uid="{2281412A-74D6-44DE-ADB2-1D7439BD0DF7}" uniqueName="8" name="61-75" queryTableFieldId="8"/>
    <tableColumn id="9" xr3:uid="{0B51552C-A130-43DB-971E-A0CB024BF77A}" uniqueName="9" name="76-90" queryTableFieldId="9"/>
    <tableColumn id="10" xr3:uid="{61FA0D03-8E22-4FD6-8249-AB953837A79E}" uniqueName="10" name="1st half" queryTableFieldId="10" dataDxfId="25" dataCellStyle="Percent"/>
    <tableColumn id="11" xr3:uid="{65634AA8-0D97-4BD4-8BC2-62D238867DB9}" uniqueName="11" name="2nd half_2" queryTableFieldId="11" dataDxfId="24" dataCellStyle="Percent"/>
  </tableColumns>
  <tableStyleInfo name="TableStyleMedium7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4D51F4CA-0340-4F3E-A876-93032DF32313}" name="tbl_FHT_H" displayName="tbl_FHT_H" ref="A1:I25" tableType="queryTable" totalsRowShown="0">
  <autoFilter ref="A1:I25" xr:uid="{4D51F4CA-0340-4F3E-A876-93032DF32313}"/>
  <tableColumns count="9">
    <tableColumn id="1" xr3:uid="{E55DDC13-F881-4C8B-B62A-37A5B089310F}" uniqueName="1" name="Team" queryTableFieldId="1" dataDxfId="31"/>
    <tableColumn id="2" xr3:uid="{25497A0E-1111-4E6E-81FB-59F78CD60684}" uniqueName="2" name="GP" queryTableFieldId="2"/>
    <tableColumn id="3" xr3:uid="{7256AE2F-91FA-4CF5-B48C-4624A9EF031B}" uniqueName="3" name="W" queryTableFieldId="3"/>
    <tableColumn id="4" xr3:uid="{9011C81B-AF93-4D5C-89E8-2F3BCE61FADA}" uniqueName="4" name="D" queryTableFieldId="4"/>
    <tableColumn id="5" xr3:uid="{C2C4D3BE-155A-4759-B828-989CE28E9975}" uniqueName="5" name="L" queryTableFieldId="5"/>
    <tableColumn id="6" xr3:uid="{224C38A1-0F25-49C1-90A9-DCD8524F9A66}" uniqueName="6" name="GF" queryTableFieldId="6"/>
    <tableColumn id="7" xr3:uid="{5B1CC73B-E1A8-434C-8A07-8069665B5A27}" uniqueName="7" name="GA" queryTableFieldId="7"/>
    <tableColumn id="8" xr3:uid="{BE5C8B40-AE0A-41BC-AF5A-3B6DB0665BD7}" uniqueName="8" name="GD" queryTableFieldId="8"/>
    <tableColumn id="9" xr3:uid="{DBC89E49-471F-49CC-8020-5F8CD643E59F}" uniqueName="9" name="Pts" queryTableFieldId="9"/>
  </tableColumns>
  <tableStyleInfo name="TableStyleMedium7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17AA7D75-E386-4999-B9D1-AB59EE032041}" name="tbl_FHT_A" displayName="tbl_FHT_A" ref="A1:I25" tableType="queryTable" totalsRowShown="0">
  <autoFilter ref="A1:I25" xr:uid="{17AA7D75-E386-4999-B9D1-AB59EE032041}"/>
  <tableColumns count="9">
    <tableColumn id="1" xr3:uid="{BF0A72CE-1C3F-4AA1-9A6D-284BEF118B0E}" uniqueName="1" name="Team" queryTableFieldId="1" dataDxfId="27"/>
    <tableColumn id="2" xr3:uid="{062C56E1-376E-4FF3-A774-205FB6D75D8B}" uniqueName="2" name="GP" queryTableFieldId="2"/>
    <tableColumn id="3" xr3:uid="{DA9B8567-5C0C-487A-9F38-B1DC8FA17D6F}" uniqueName="3" name="W" queryTableFieldId="3"/>
    <tableColumn id="4" xr3:uid="{25F96F34-2011-4F86-B758-9DF835C93F7F}" uniqueName="4" name="D" queryTableFieldId="4"/>
    <tableColumn id="5" xr3:uid="{EDF962E0-2505-46D0-A83C-E307F9DCCCEA}" uniqueName="5" name="L" queryTableFieldId="5"/>
    <tableColumn id="6" xr3:uid="{49063FB7-B8B4-419D-B1D7-089ABE421F9B}" uniqueName="6" name="GF" queryTableFieldId="6"/>
    <tableColumn id="7" xr3:uid="{248DB88C-2CE9-49E7-A07C-4D9AFEA1F63D}" uniqueName="7" name="GA" queryTableFieldId="7"/>
    <tableColumn id="8" xr3:uid="{9FBD6DDE-E16D-470F-9335-90AE321FDEF7}" uniqueName="8" name="GD" queryTableFieldId="8"/>
    <tableColumn id="9" xr3:uid="{92D9CAB1-10FF-4786-AEB0-EEAC129B6F45}" uniqueName="9" name="Pts" queryTableFieldId="9"/>
  </tableColumns>
  <tableStyleInfo name="TableStyleMedium7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5AD7018A-D8A3-4F04-8440-351DD1028D07}" name="tbl_MGS_H" displayName="tbl_MGS_H" ref="A1:N25" tableType="queryTable" totalsRowShown="0">
  <autoFilter ref="A1:N25" xr:uid="{5AD7018A-D8A3-4F04-8440-351DD1028D07}"/>
  <tableColumns count="14">
    <tableColumn id="1" xr3:uid="{8697080A-AD21-45A5-A777-AA4F2D7331B8}" uniqueName="1" name="Home matches of..." queryTableFieldId="1" dataDxfId="23"/>
    <tableColumn id="2" xr3:uid="{95915A1A-8F03-418C-BB26-5E6E940EA7FD}" uniqueName="2" name="GP" queryTableFieldId="2"/>
    <tableColumn id="3" xr3:uid="{49D11BF0-D1B7-47DA-8075-9BC2A817A7C6}" uniqueName="3" name="Avg" queryTableFieldId="3"/>
    <tableColumn id="4" xr3:uid="{D0D250E5-750A-4DDD-B5FB-758559092D1E}" uniqueName="4" name="0.5+" queryTableFieldId="4" dataDxfId="22" dataCellStyle="Percent"/>
    <tableColumn id="5" xr3:uid="{6156ACF5-BE93-4090-A2B9-F93F538BF78D}" uniqueName="5" name="1.5+" queryTableFieldId="5" dataDxfId="21" dataCellStyle="Percent"/>
    <tableColumn id="6" xr3:uid="{7D38D014-4437-42F5-BEC4-326A8A33E087}" uniqueName="6" name="2.5+" queryTableFieldId="6" dataDxfId="20" dataCellStyle="Percent"/>
    <tableColumn id="7" xr3:uid="{5C381D26-C619-412D-8320-AEC6F17F1E07}" uniqueName="7" name="3.5+" queryTableFieldId="7" dataDxfId="19" dataCellStyle="Percent"/>
    <tableColumn id="8" xr3:uid="{11623C19-49E5-4117-8331-1513F5157317}" uniqueName="8" name="4.5+" queryTableFieldId="8" dataDxfId="18" dataCellStyle="Percent"/>
    <tableColumn id="9" xr3:uid="{C31D5555-63CA-48AA-8093-2A7FD4B30C75}" uniqueName="9" name="5.5+" queryTableFieldId="9" dataDxfId="17" dataCellStyle="Percent"/>
    <tableColumn id="10" xr3:uid="{3B1E25A1-9EE7-4EE0-ABD5-3C3F16F84144}" uniqueName="10" name="BTS" queryTableFieldId="10" dataDxfId="16" dataCellStyle="Percent"/>
    <tableColumn id="11" xr3:uid="{0FDDA148-5A3A-43EF-9AC2-790DC504853D}" uniqueName="11" name="CS" queryTableFieldId="11" dataDxfId="15" dataCellStyle="Percent"/>
    <tableColumn id="12" xr3:uid="{C7761370-F62F-4F48-8D6E-BD3964A802A9}" uniqueName="12" name="FTS" queryTableFieldId="12" dataDxfId="14" dataCellStyle="Percent"/>
    <tableColumn id="13" xr3:uid="{7CBEDAC2-E933-4BD8-8ED9-2BE4C192013C}" uniqueName="13" name="WTN" queryTableFieldId="13" dataDxfId="13" dataCellStyle="Percent"/>
    <tableColumn id="14" xr3:uid="{517B4E34-2B4F-490B-B415-27B887C45A74}" uniqueName="14" name="LTN" queryTableFieldId="14" dataDxfId="12" dataCellStyle="Percent"/>
  </tableColumns>
  <tableStyleInfo name="TableStyleMedium7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547C7088-60EF-4250-AFE9-073CD49B38C5}" name="tbl_MSG_A" displayName="tbl_MSG_A" ref="A1:N25" tableType="queryTable" totalsRowShown="0">
  <autoFilter ref="A1:N25" xr:uid="{547C7088-60EF-4250-AFE9-073CD49B38C5}"/>
  <tableColumns count="14">
    <tableColumn id="1" xr3:uid="{81D17C98-CFC8-4474-BBE1-88BBF040F30B}" uniqueName="1" name="Away matches of..." queryTableFieldId="1" dataDxfId="11"/>
    <tableColumn id="2" xr3:uid="{680267E2-E53B-4CA6-AE5E-408C1517306B}" uniqueName="2" name="GP" queryTableFieldId="2"/>
    <tableColumn id="3" xr3:uid="{0720126A-3074-4522-B16C-D1E712781547}" uniqueName="3" name="Avg" queryTableFieldId="3"/>
    <tableColumn id="4" xr3:uid="{FEAD7B4E-8FF3-4CE3-8D33-14134E4B77C2}" uniqueName="4" name="0.5+" queryTableFieldId="4" dataDxfId="10" dataCellStyle="Percent"/>
    <tableColumn id="5" xr3:uid="{2715D8B0-C016-43D4-8EF9-5558A6D874E2}" uniqueName="5" name="1.5+" queryTableFieldId="5" dataDxfId="9" dataCellStyle="Percent"/>
    <tableColumn id="6" xr3:uid="{3C64F9B8-319A-4F4A-92ED-815E8CECF4A7}" uniqueName="6" name="2.5+" queryTableFieldId="6" dataDxfId="8" dataCellStyle="Percent"/>
    <tableColumn id="7" xr3:uid="{76367EF7-1FAE-4986-A81D-7134C06D5FB1}" uniqueName="7" name="3.5+" queryTableFieldId="7" dataDxfId="7" dataCellStyle="Percent"/>
    <tableColumn id="8" xr3:uid="{4809E560-F8F7-469A-ACB7-C7AE71F86E20}" uniqueName="8" name="4.5+" queryTableFieldId="8" dataDxfId="6" dataCellStyle="Percent"/>
    <tableColumn id="9" xr3:uid="{00756B88-AFCE-4403-A1F9-25C3DC8A77B1}" uniqueName="9" name="5.5+" queryTableFieldId="9" dataDxfId="5" dataCellStyle="Percent"/>
    <tableColumn id="10" xr3:uid="{FB723A14-2D9F-489B-A91A-10E5A1C3629F}" uniqueName="10" name="BTS" queryTableFieldId="10" dataDxfId="4" dataCellStyle="Percent"/>
    <tableColumn id="11" xr3:uid="{3226AD57-540E-4AA6-B0AB-6EF67560AB40}" uniqueName="11" name="CS" queryTableFieldId="11" dataDxfId="3" dataCellStyle="Percent"/>
    <tableColumn id="12" xr3:uid="{51E1EF67-E612-4A7A-865E-C0A5AE15B3B5}" uniqueName="12" name="FTS" queryTableFieldId="12" dataDxfId="2" dataCellStyle="Percent"/>
    <tableColumn id="13" xr3:uid="{6119C273-61ED-4937-A312-6BFB5C08B296}" uniqueName="13" name="WTN" queryTableFieldId="13" dataDxfId="1" dataCellStyle="Percent"/>
    <tableColumn id="14" xr3:uid="{B69552E1-EB6F-49DA-9EA6-50078C5AA8F7}" uniqueName="14" name="LTN" queryTableFieldId="14" dataDxfId="0" dataCellStyle="Percent"/>
  </tableColumns>
  <tableStyleInfo name="TableStyleMedium7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9" xr:uid="{A5D2440A-B52F-436C-8B29-763CDFBC8489}" name="Table9" displayName="Table9" ref="N4:O16" totalsRowShown="0" headerRowDxfId="44">
  <autoFilter ref="N4:O16" xr:uid="{A5D2440A-B52F-436C-8B29-763CDFBC8489}">
    <filterColumn colId="0" hiddenButton="1"/>
    <filterColumn colId="1" hiddenButton="1"/>
  </autoFilter>
  <tableColumns count="2">
    <tableColumn id="1" xr3:uid="{42FF3132-D122-4114-A62F-9D7024242DBB}" name="Home "/>
    <tableColumn id="2" xr3:uid="{0F598E2B-2839-4173-969E-936897788BAD}" name="Away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table" Target="../tables/table9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163308-7DF0-49C4-9749-E2B838EFC1F0}">
  <dimension ref="A1:K26"/>
  <sheetViews>
    <sheetView workbookViewId="0">
      <selection sqref="A1:K20"/>
    </sheetView>
  </sheetViews>
  <sheetFormatPr defaultRowHeight="15" x14ac:dyDescent="0.25"/>
  <cols>
    <col min="1" max="1" width="14.140625" bestFit="1" customWidth="1"/>
    <col min="2" max="2" width="28.140625" bestFit="1" customWidth="1"/>
    <col min="3" max="3" width="18.5703125" bestFit="1" customWidth="1"/>
    <col min="4" max="4" width="7" bestFit="1" customWidth="1"/>
    <col min="5" max="9" width="8" bestFit="1" customWidth="1"/>
    <col min="10" max="10" width="19" bestFit="1" customWidth="1"/>
    <col min="11" max="11" width="19.85546875" bestFit="1" customWidth="1"/>
  </cols>
  <sheetData>
    <row r="1" spans="1:1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</row>
    <row r="2" spans="1:11" x14ac:dyDescent="0.25">
      <c r="A2" s="1" t="s">
        <v>74</v>
      </c>
      <c r="B2">
        <v>5</v>
      </c>
      <c r="C2">
        <v>35</v>
      </c>
      <c r="D2" s="1" t="s">
        <v>13</v>
      </c>
      <c r="E2" s="1" t="s">
        <v>13</v>
      </c>
      <c r="F2" s="1" t="s">
        <v>13</v>
      </c>
      <c r="G2" s="1" t="s">
        <v>13</v>
      </c>
      <c r="H2" s="1" t="s">
        <v>13</v>
      </c>
      <c r="I2" s="1" t="s">
        <v>12</v>
      </c>
      <c r="J2" s="6">
        <v>0.6</v>
      </c>
      <c r="K2" s="6">
        <v>0.4</v>
      </c>
    </row>
    <row r="3" spans="1:11" x14ac:dyDescent="0.25">
      <c r="A3" s="1" t="s">
        <v>75</v>
      </c>
      <c r="B3">
        <v>9</v>
      </c>
      <c r="C3">
        <v>22</v>
      </c>
      <c r="D3" s="1" t="s">
        <v>71</v>
      </c>
      <c r="E3" s="1" t="s">
        <v>13</v>
      </c>
      <c r="F3" s="1" t="s">
        <v>71</v>
      </c>
      <c r="G3" s="1" t="s">
        <v>12</v>
      </c>
      <c r="H3" s="1" t="s">
        <v>12</v>
      </c>
      <c r="I3" s="1" t="s">
        <v>12</v>
      </c>
      <c r="J3" s="6">
        <v>1</v>
      </c>
      <c r="K3" s="6">
        <v>0</v>
      </c>
    </row>
    <row r="4" spans="1:11" x14ac:dyDescent="0.25">
      <c r="A4" s="1" t="s">
        <v>76</v>
      </c>
      <c r="B4">
        <v>13</v>
      </c>
      <c r="C4">
        <v>39</v>
      </c>
      <c r="D4" s="1" t="s">
        <v>71</v>
      </c>
      <c r="E4" s="1" t="s">
        <v>13</v>
      </c>
      <c r="F4" s="1" t="s">
        <v>70</v>
      </c>
      <c r="G4" s="1" t="s">
        <v>11</v>
      </c>
      <c r="H4" s="1" t="s">
        <v>12</v>
      </c>
      <c r="I4" s="1" t="s">
        <v>70</v>
      </c>
      <c r="J4" s="6">
        <v>0.62</v>
      </c>
      <c r="K4" s="6">
        <v>0.38</v>
      </c>
    </row>
    <row r="5" spans="1:11" x14ac:dyDescent="0.25">
      <c r="A5" s="1" t="s">
        <v>77</v>
      </c>
      <c r="B5">
        <v>6</v>
      </c>
      <c r="C5">
        <v>42</v>
      </c>
      <c r="D5" s="1" t="s">
        <v>11</v>
      </c>
      <c r="E5" s="1" t="s">
        <v>13</v>
      </c>
      <c r="F5" s="1" t="s">
        <v>13</v>
      </c>
      <c r="G5" s="1" t="s">
        <v>12</v>
      </c>
      <c r="H5" s="1" t="s">
        <v>13</v>
      </c>
      <c r="I5" s="1" t="s">
        <v>13</v>
      </c>
      <c r="J5" s="6">
        <v>0.67</v>
      </c>
      <c r="K5" s="6">
        <v>0.33</v>
      </c>
    </row>
    <row r="6" spans="1:11" x14ac:dyDescent="0.25">
      <c r="A6" s="1" t="s">
        <v>78</v>
      </c>
      <c r="B6">
        <v>7</v>
      </c>
      <c r="C6">
        <v>38</v>
      </c>
      <c r="D6" s="1" t="s">
        <v>70</v>
      </c>
      <c r="E6" s="1" t="s">
        <v>13</v>
      </c>
      <c r="F6" s="1" t="s">
        <v>12</v>
      </c>
      <c r="G6" s="1" t="s">
        <v>13</v>
      </c>
      <c r="H6" s="1" t="s">
        <v>12</v>
      </c>
      <c r="I6" s="1" t="s">
        <v>11</v>
      </c>
      <c r="J6" s="6">
        <v>0.56999999999999995</v>
      </c>
      <c r="K6" s="6">
        <v>0.43</v>
      </c>
    </row>
    <row r="7" spans="1:11" x14ac:dyDescent="0.25">
      <c r="A7" s="1" t="s">
        <v>79</v>
      </c>
      <c r="B7">
        <v>9</v>
      </c>
      <c r="C7">
        <v>34</v>
      </c>
      <c r="D7" s="1" t="s">
        <v>13</v>
      </c>
      <c r="E7" s="1" t="s">
        <v>11</v>
      </c>
      <c r="F7" s="1" t="s">
        <v>73</v>
      </c>
      <c r="G7" s="1" t="s">
        <v>13</v>
      </c>
      <c r="H7" s="1" t="s">
        <v>12</v>
      </c>
      <c r="I7" s="1" t="s">
        <v>12</v>
      </c>
      <c r="J7" s="6">
        <v>0.89</v>
      </c>
      <c r="K7" s="6">
        <v>0.11</v>
      </c>
    </row>
    <row r="8" spans="1:11" x14ac:dyDescent="0.25">
      <c r="A8" s="1" t="s">
        <v>80</v>
      </c>
      <c r="B8">
        <v>9</v>
      </c>
      <c r="C8">
        <v>39</v>
      </c>
      <c r="D8" s="1" t="s">
        <v>11</v>
      </c>
      <c r="E8" s="1" t="s">
        <v>11</v>
      </c>
      <c r="F8" s="1" t="s">
        <v>13</v>
      </c>
      <c r="G8" s="1" t="s">
        <v>13</v>
      </c>
      <c r="H8" s="1" t="s">
        <v>11</v>
      </c>
      <c r="I8" s="1" t="s">
        <v>13</v>
      </c>
      <c r="J8" s="6">
        <v>0.56000000000000005</v>
      </c>
      <c r="K8" s="6">
        <v>0.44</v>
      </c>
    </row>
    <row r="9" spans="1:11" x14ac:dyDescent="0.25">
      <c r="A9" s="1" t="s">
        <v>81</v>
      </c>
      <c r="B9">
        <v>10</v>
      </c>
      <c r="C9">
        <v>32</v>
      </c>
      <c r="D9" s="1" t="s">
        <v>70</v>
      </c>
      <c r="E9" s="1" t="s">
        <v>70</v>
      </c>
      <c r="F9" s="1" t="s">
        <v>13</v>
      </c>
      <c r="G9" s="1" t="s">
        <v>13</v>
      </c>
      <c r="H9" s="1" t="s">
        <v>13</v>
      </c>
      <c r="I9" s="1" t="s">
        <v>13</v>
      </c>
      <c r="J9" s="6">
        <v>0.7</v>
      </c>
      <c r="K9" s="6">
        <v>0.3</v>
      </c>
    </row>
    <row r="10" spans="1:11" x14ac:dyDescent="0.25">
      <c r="A10" s="1" t="s">
        <v>82</v>
      </c>
      <c r="B10">
        <v>7</v>
      </c>
      <c r="C10">
        <v>26</v>
      </c>
      <c r="D10" s="1" t="s">
        <v>11</v>
      </c>
      <c r="E10" s="1" t="s">
        <v>70</v>
      </c>
      <c r="F10" s="1" t="s">
        <v>13</v>
      </c>
      <c r="G10" s="1" t="s">
        <v>12</v>
      </c>
      <c r="H10" s="1" t="s">
        <v>13</v>
      </c>
      <c r="I10" s="1" t="s">
        <v>12</v>
      </c>
      <c r="J10" s="6">
        <v>0.86</v>
      </c>
      <c r="K10" s="6">
        <v>0.14000000000000001</v>
      </c>
    </row>
    <row r="11" spans="1:11" x14ac:dyDescent="0.25">
      <c r="A11" s="1" t="s">
        <v>83</v>
      </c>
      <c r="B11">
        <v>6</v>
      </c>
      <c r="C11">
        <v>44</v>
      </c>
      <c r="D11" s="1" t="s">
        <v>13</v>
      </c>
      <c r="E11" s="1" t="s">
        <v>11</v>
      </c>
      <c r="F11" s="1" t="s">
        <v>13</v>
      </c>
      <c r="G11" s="1" t="s">
        <v>12</v>
      </c>
      <c r="H11" s="1" t="s">
        <v>13</v>
      </c>
      <c r="I11" s="1" t="s">
        <v>13</v>
      </c>
      <c r="J11" s="6">
        <v>0.67</v>
      </c>
      <c r="K11" s="6">
        <v>0.33</v>
      </c>
    </row>
    <row r="12" spans="1:11" x14ac:dyDescent="0.25">
      <c r="A12" s="1" t="s">
        <v>84</v>
      </c>
      <c r="B12">
        <v>5</v>
      </c>
      <c r="C12">
        <v>26</v>
      </c>
      <c r="D12" s="1" t="s">
        <v>13</v>
      </c>
      <c r="E12" s="1" t="s">
        <v>70</v>
      </c>
      <c r="F12" s="1" t="s">
        <v>12</v>
      </c>
      <c r="G12" s="1" t="s">
        <v>12</v>
      </c>
      <c r="H12" s="1" t="s">
        <v>13</v>
      </c>
      <c r="I12" s="1" t="s">
        <v>12</v>
      </c>
      <c r="J12" s="6">
        <v>0.8</v>
      </c>
      <c r="K12" s="6">
        <v>0.2</v>
      </c>
    </row>
    <row r="13" spans="1:11" x14ac:dyDescent="0.25">
      <c r="A13" s="1" t="s">
        <v>85</v>
      </c>
      <c r="B13">
        <v>10</v>
      </c>
      <c r="C13">
        <v>24</v>
      </c>
      <c r="D13" s="1" t="s">
        <v>71</v>
      </c>
      <c r="E13" s="1" t="s">
        <v>11</v>
      </c>
      <c r="F13" s="1" t="s">
        <v>70</v>
      </c>
      <c r="G13" s="1" t="s">
        <v>13</v>
      </c>
      <c r="H13" s="1" t="s">
        <v>12</v>
      </c>
      <c r="I13" s="1" t="s">
        <v>12</v>
      </c>
      <c r="J13" s="6">
        <v>0.9</v>
      </c>
      <c r="K13" s="6">
        <v>0.1</v>
      </c>
    </row>
    <row r="14" spans="1:11" x14ac:dyDescent="0.25">
      <c r="A14" s="1" t="s">
        <v>86</v>
      </c>
      <c r="B14">
        <v>10</v>
      </c>
      <c r="C14">
        <v>15</v>
      </c>
      <c r="D14" s="1" t="s">
        <v>72</v>
      </c>
      <c r="E14" s="1" t="s">
        <v>13</v>
      </c>
      <c r="F14" s="1" t="s">
        <v>13</v>
      </c>
      <c r="G14" s="1" t="s">
        <v>13</v>
      </c>
      <c r="H14" s="1" t="s">
        <v>12</v>
      </c>
      <c r="I14" s="1" t="s">
        <v>12</v>
      </c>
      <c r="J14" s="6">
        <v>0.9</v>
      </c>
      <c r="K14" s="6">
        <v>0.1</v>
      </c>
    </row>
    <row r="15" spans="1:11" x14ac:dyDescent="0.25">
      <c r="A15" s="1" t="s">
        <v>87</v>
      </c>
      <c r="B15">
        <v>12</v>
      </c>
      <c r="C15">
        <v>32</v>
      </c>
      <c r="D15" s="1" t="s">
        <v>70</v>
      </c>
      <c r="E15" s="1" t="s">
        <v>71</v>
      </c>
      <c r="F15" s="1" t="s">
        <v>70</v>
      </c>
      <c r="G15" s="1" t="s">
        <v>12</v>
      </c>
      <c r="H15" s="1" t="s">
        <v>13</v>
      </c>
      <c r="I15" s="1" t="s">
        <v>13</v>
      </c>
      <c r="J15" s="6">
        <v>0.83</v>
      </c>
      <c r="K15" s="6">
        <v>0.17</v>
      </c>
    </row>
    <row r="16" spans="1:11" x14ac:dyDescent="0.25">
      <c r="A16" s="1" t="s">
        <v>88</v>
      </c>
      <c r="B16">
        <v>6</v>
      </c>
      <c r="C16">
        <v>16</v>
      </c>
      <c r="D16" s="1" t="s">
        <v>71</v>
      </c>
      <c r="E16" s="1" t="s">
        <v>13</v>
      </c>
      <c r="F16" s="1" t="s">
        <v>13</v>
      </c>
      <c r="G16" s="1" t="s">
        <v>12</v>
      </c>
      <c r="H16" s="1" t="s">
        <v>12</v>
      </c>
      <c r="I16" s="1" t="s">
        <v>12</v>
      </c>
      <c r="J16" s="6">
        <v>1</v>
      </c>
      <c r="K16" s="6">
        <v>0</v>
      </c>
    </row>
    <row r="17" spans="1:11" x14ac:dyDescent="0.25">
      <c r="A17" s="1" t="s">
        <v>89</v>
      </c>
      <c r="B17">
        <v>9</v>
      </c>
      <c r="C17">
        <v>25</v>
      </c>
      <c r="D17" s="1" t="s">
        <v>73</v>
      </c>
      <c r="E17" s="1" t="s">
        <v>13</v>
      </c>
      <c r="F17" s="1" t="s">
        <v>13</v>
      </c>
      <c r="G17" s="1" t="s">
        <v>13</v>
      </c>
      <c r="H17" s="1" t="s">
        <v>13</v>
      </c>
      <c r="I17" s="1" t="s">
        <v>12</v>
      </c>
      <c r="J17" s="6">
        <v>0.78</v>
      </c>
      <c r="K17" s="6">
        <v>0.22</v>
      </c>
    </row>
    <row r="18" spans="1:11" x14ac:dyDescent="0.25">
      <c r="A18" s="1" t="s">
        <v>90</v>
      </c>
      <c r="B18">
        <v>7</v>
      </c>
      <c r="C18">
        <v>28</v>
      </c>
      <c r="D18" s="1" t="s">
        <v>70</v>
      </c>
      <c r="E18" s="1" t="s">
        <v>11</v>
      </c>
      <c r="F18" s="1" t="s">
        <v>12</v>
      </c>
      <c r="G18" s="1" t="s">
        <v>13</v>
      </c>
      <c r="H18" s="1" t="s">
        <v>12</v>
      </c>
      <c r="I18" s="1" t="s">
        <v>13</v>
      </c>
      <c r="J18" s="6">
        <v>0.71</v>
      </c>
      <c r="K18" s="6">
        <v>0.28999999999999998</v>
      </c>
    </row>
    <row r="19" spans="1:11" x14ac:dyDescent="0.25">
      <c r="A19" s="1" t="s">
        <v>91</v>
      </c>
      <c r="B19">
        <v>9</v>
      </c>
      <c r="C19">
        <v>31</v>
      </c>
      <c r="D19" s="1" t="s">
        <v>70</v>
      </c>
      <c r="E19" s="1" t="s">
        <v>11</v>
      </c>
      <c r="F19" s="1" t="s">
        <v>11</v>
      </c>
      <c r="G19" s="1" t="s">
        <v>13</v>
      </c>
      <c r="H19" s="1" t="s">
        <v>12</v>
      </c>
      <c r="I19" s="1" t="s">
        <v>13</v>
      </c>
      <c r="J19" s="6">
        <v>0.78</v>
      </c>
      <c r="K19" s="6">
        <v>0.22</v>
      </c>
    </row>
    <row r="20" spans="1:11" x14ac:dyDescent="0.25">
      <c r="A20" s="1" t="s">
        <v>92</v>
      </c>
      <c r="B20">
        <v>9</v>
      </c>
      <c r="C20">
        <v>30</v>
      </c>
      <c r="D20" s="1" t="s">
        <v>70</v>
      </c>
      <c r="E20" s="1" t="s">
        <v>12</v>
      </c>
      <c r="F20" s="1" t="s">
        <v>71</v>
      </c>
      <c r="G20" s="1" t="s">
        <v>11</v>
      </c>
      <c r="H20" s="1" t="s">
        <v>12</v>
      </c>
      <c r="I20" s="1" t="s">
        <v>12</v>
      </c>
      <c r="J20" s="6">
        <v>0.78</v>
      </c>
      <c r="K20" s="6">
        <v>0.22</v>
      </c>
    </row>
    <row r="21" spans="1:11" x14ac:dyDescent="0.25">
      <c r="A21" s="1" t="s">
        <v>93</v>
      </c>
      <c r="B21">
        <v>9</v>
      </c>
      <c r="C21">
        <v>27</v>
      </c>
      <c r="D21" s="1" t="s">
        <v>70</v>
      </c>
      <c r="E21" s="1" t="s">
        <v>11</v>
      </c>
      <c r="F21" s="1" t="s">
        <v>11</v>
      </c>
      <c r="G21" s="1" t="s">
        <v>11</v>
      </c>
      <c r="H21" s="1" t="s">
        <v>12</v>
      </c>
      <c r="I21" s="1" t="s">
        <v>12</v>
      </c>
      <c r="J21" s="6">
        <v>0.78</v>
      </c>
      <c r="K21" s="6">
        <v>0.22</v>
      </c>
    </row>
    <row r="22" spans="1:11" x14ac:dyDescent="0.25">
      <c r="A22" s="1" t="s">
        <v>94</v>
      </c>
      <c r="B22">
        <v>12</v>
      </c>
      <c r="C22">
        <v>22</v>
      </c>
      <c r="D22" s="1" t="s">
        <v>73</v>
      </c>
      <c r="E22" s="1" t="s">
        <v>73</v>
      </c>
      <c r="F22" s="1" t="s">
        <v>13</v>
      </c>
      <c r="G22" s="1" t="s">
        <v>12</v>
      </c>
      <c r="H22" s="1" t="s">
        <v>13</v>
      </c>
      <c r="I22" s="1" t="s">
        <v>12</v>
      </c>
      <c r="J22" s="6">
        <v>0.92</v>
      </c>
      <c r="K22" s="6">
        <v>0.08</v>
      </c>
    </row>
    <row r="23" spans="1:11" x14ac:dyDescent="0.25">
      <c r="A23" s="1" t="s">
        <v>95</v>
      </c>
      <c r="B23">
        <v>11</v>
      </c>
      <c r="C23">
        <v>46</v>
      </c>
      <c r="D23" s="1" t="s">
        <v>13</v>
      </c>
      <c r="E23" s="1" t="s">
        <v>11</v>
      </c>
      <c r="F23" s="1" t="s">
        <v>11</v>
      </c>
      <c r="G23" s="1" t="s">
        <v>73</v>
      </c>
      <c r="H23" s="1" t="s">
        <v>12</v>
      </c>
      <c r="I23" s="1" t="s">
        <v>13</v>
      </c>
      <c r="J23" s="6">
        <v>0.45</v>
      </c>
      <c r="K23" s="6">
        <v>0.55000000000000004</v>
      </c>
    </row>
    <row r="24" spans="1:11" x14ac:dyDescent="0.25">
      <c r="A24" s="1" t="s">
        <v>96</v>
      </c>
      <c r="B24">
        <v>14</v>
      </c>
      <c r="C24">
        <v>36</v>
      </c>
      <c r="D24" s="1" t="s">
        <v>73</v>
      </c>
      <c r="E24" s="1" t="s">
        <v>11</v>
      </c>
      <c r="F24" s="1" t="s">
        <v>12</v>
      </c>
      <c r="G24" s="1" t="s">
        <v>73</v>
      </c>
      <c r="H24" s="1" t="s">
        <v>13</v>
      </c>
      <c r="I24" s="1" t="s">
        <v>13</v>
      </c>
      <c r="J24" s="6">
        <v>0.5</v>
      </c>
      <c r="K24" s="6">
        <v>0.5</v>
      </c>
    </row>
    <row r="25" spans="1:11" x14ac:dyDescent="0.25">
      <c r="A25" s="1" t="s">
        <v>97</v>
      </c>
      <c r="B25">
        <v>11</v>
      </c>
      <c r="C25">
        <v>26</v>
      </c>
      <c r="D25" s="1" t="s">
        <v>73</v>
      </c>
      <c r="E25" s="1" t="s">
        <v>13</v>
      </c>
      <c r="F25" s="1" t="s">
        <v>70</v>
      </c>
      <c r="G25" s="1" t="s">
        <v>13</v>
      </c>
      <c r="H25" s="1" t="s">
        <v>12</v>
      </c>
      <c r="I25" s="1" t="s">
        <v>13</v>
      </c>
      <c r="J25" s="6">
        <v>0.82</v>
      </c>
      <c r="K25" s="6">
        <v>0.18</v>
      </c>
    </row>
    <row r="26" spans="1:11" x14ac:dyDescent="0.25">
      <c r="A26" s="1" t="s">
        <v>14</v>
      </c>
      <c r="B26">
        <v>9</v>
      </c>
      <c r="C26">
        <v>31</v>
      </c>
      <c r="D26" s="1" t="s">
        <v>98</v>
      </c>
      <c r="E26" s="1" t="s">
        <v>99</v>
      </c>
      <c r="F26" s="1" t="s">
        <v>100</v>
      </c>
      <c r="G26" s="1" t="s">
        <v>101</v>
      </c>
      <c r="H26" s="1" t="s">
        <v>102</v>
      </c>
      <c r="I26" s="1" t="s">
        <v>103</v>
      </c>
      <c r="J26" s="6">
        <v>0.749</v>
      </c>
      <c r="K26" s="6">
        <v>0.251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61E544-3118-47DF-A0A9-0B2E1E4A7BF9}">
  <dimension ref="A1:K26"/>
  <sheetViews>
    <sheetView workbookViewId="0">
      <selection sqref="A1:K30"/>
    </sheetView>
  </sheetViews>
  <sheetFormatPr defaultRowHeight="15" x14ac:dyDescent="0.25"/>
  <cols>
    <col min="1" max="1" width="14.140625" bestFit="1" customWidth="1"/>
    <col min="2" max="2" width="7.28515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0</v>
      </c>
      <c r="B1" t="s">
        <v>20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74</v>
      </c>
      <c r="B2">
        <v>10</v>
      </c>
      <c r="C2">
        <v>30</v>
      </c>
      <c r="D2">
        <v>3</v>
      </c>
      <c r="E2">
        <v>2</v>
      </c>
      <c r="F2">
        <v>3</v>
      </c>
      <c r="G2">
        <v>2</v>
      </c>
      <c r="H2">
        <v>0</v>
      </c>
      <c r="I2">
        <v>0</v>
      </c>
      <c r="J2" s="6">
        <v>0.8</v>
      </c>
      <c r="K2" s="6">
        <v>0.2</v>
      </c>
    </row>
    <row r="3" spans="1:11" x14ac:dyDescent="0.25">
      <c r="A3" s="1" t="s">
        <v>75</v>
      </c>
      <c r="B3">
        <v>9</v>
      </c>
      <c r="C3">
        <v>40</v>
      </c>
      <c r="D3">
        <v>1</v>
      </c>
      <c r="E3">
        <v>1</v>
      </c>
      <c r="F3">
        <v>4</v>
      </c>
      <c r="G3">
        <v>2</v>
      </c>
      <c r="H3">
        <v>1</v>
      </c>
      <c r="I3">
        <v>0</v>
      </c>
      <c r="J3" s="6">
        <v>0.67</v>
      </c>
      <c r="K3" s="6">
        <v>0.33</v>
      </c>
    </row>
    <row r="4" spans="1:11" x14ac:dyDescent="0.25">
      <c r="A4" s="1" t="s">
        <v>76</v>
      </c>
      <c r="B4">
        <v>5</v>
      </c>
      <c r="C4">
        <v>40</v>
      </c>
      <c r="D4">
        <v>0</v>
      </c>
      <c r="E4">
        <v>2</v>
      </c>
      <c r="F4">
        <v>2</v>
      </c>
      <c r="G4">
        <v>0</v>
      </c>
      <c r="H4">
        <v>0</v>
      </c>
      <c r="I4">
        <v>1</v>
      </c>
      <c r="J4" s="6">
        <v>0.8</v>
      </c>
      <c r="K4" s="6">
        <v>0.2</v>
      </c>
    </row>
    <row r="5" spans="1:11" x14ac:dyDescent="0.25">
      <c r="A5" s="1" t="s">
        <v>77</v>
      </c>
      <c r="B5">
        <v>9</v>
      </c>
      <c r="C5">
        <v>23</v>
      </c>
      <c r="D5">
        <v>3</v>
      </c>
      <c r="E5">
        <v>4</v>
      </c>
      <c r="F5">
        <v>1</v>
      </c>
      <c r="G5">
        <v>1</v>
      </c>
      <c r="H5">
        <v>0</v>
      </c>
      <c r="I5">
        <v>0</v>
      </c>
      <c r="J5" s="6">
        <v>0.89</v>
      </c>
      <c r="K5" s="6">
        <v>0.11</v>
      </c>
    </row>
    <row r="6" spans="1:11" x14ac:dyDescent="0.25">
      <c r="A6" s="1" t="s">
        <v>78</v>
      </c>
      <c r="B6">
        <v>12</v>
      </c>
      <c r="C6">
        <v>41</v>
      </c>
      <c r="D6">
        <v>2</v>
      </c>
      <c r="E6">
        <v>3</v>
      </c>
      <c r="F6">
        <v>1</v>
      </c>
      <c r="G6">
        <v>3</v>
      </c>
      <c r="H6">
        <v>3</v>
      </c>
      <c r="I6">
        <v>0</v>
      </c>
      <c r="J6" s="6">
        <v>0.5</v>
      </c>
      <c r="K6" s="6">
        <v>0.5</v>
      </c>
    </row>
    <row r="7" spans="1:11" x14ac:dyDescent="0.25">
      <c r="A7" s="1" t="s">
        <v>79</v>
      </c>
      <c r="B7">
        <v>8</v>
      </c>
      <c r="C7">
        <v>40</v>
      </c>
      <c r="D7">
        <v>2</v>
      </c>
      <c r="E7">
        <v>1</v>
      </c>
      <c r="F7">
        <v>2</v>
      </c>
      <c r="G7">
        <v>1</v>
      </c>
      <c r="H7">
        <v>1</v>
      </c>
      <c r="I7">
        <v>1</v>
      </c>
      <c r="J7" s="6">
        <v>0.62</v>
      </c>
      <c r="K7" s="6">
        <v>0.38</v>
      </c>
    </row>
    <row r="8" spans="1:11" x14ac:dyDescent="0.25">
      <c r="A8" s="1" t="s">
        <v>80</v>
      </c>
      <c r="B8">
        <v>5</v>
      </c>
      <c r="C8">
        <v>23</v>
      </c>
      <c r="D8">
        <v>2</v>
      </c>
      <c r="E8">
        <v>1</v>
      </c>
      <c r="F8">
        <v>1</v>
      </c>
      <c r="G8">
        <v>1</v>
      </c>
      <c r="H8">
        <v>0</v>
      </c>
      <c r="I8">
        <v>0</v>
      </c>
      <c r="J8" s="6">
        <v>0.8</v>
      </c>
      <c r="K8" s="6">
        <v>0.2</v>
      </c>
    </row>
    <row r="9" spans="1:11" x14ac:dyDescent="0.25">
      <c r="A9" s="1" t="s">
        <v>81</v>
      </c>
      <c r="B9">
        <v>6</v>
      </c>
      <c r="C9">
        <v>33</v>
      </c>
      <c r="D9">
        <v>2</v>
      </c>
      <c r="E9">
        <v>1</v>
      </c>
      <c r="F9">
        <v>0</v>
      </c>
      <c r="G9">
        <v>2</v>
      </c>
      <c r="H9">
        <v>1</v>
      </c>
      <c r="I9">
        <v>0</v>
      </c>
      <c r="J9" s="6">
        <v>0.5</v>
      </c>
      <c r="K9" s="6">
        <v>0.5</v>
      </c>
    </row>
    <row r="10" spans="1:11" x14ac:dyDescent="0.25">
      <c r="A10" s="1" t="s">
        <v>82</v>
      </c>
      <c r="B10">
        <v>10</v>
      </c>
      <c r="C10">
        <v>34</v>
      </c>
      <c r="D10">
        <v>2</v>
      </c>
      <c r="E10">
        <v>2</v>
      </c>
      <c r="F10">
        <v>2</v>
      </c>
      <c r="G10">
        <v>3</v>
      </c>
      <c r="H10">
        <v>1</v>
      </c>
      <c r="I10">
        <v>0</v>
      </c>
      <c r="J10" s="6">
        <v>0.6</v>
      </c>
      <c r="K10" s="6">
        <v>0.4</v>
      </c>
    </row>
    <row r="11" spans="1:11" x14ac:dyDescent="0.25">
      <c r="A11" s="1" t="s">
        <v>83</v>
      </c>
      <c r="B11">
        <v>9</v>
      </c>
      <c r="C11">
        <v>37</v>
      </c>
      <c r="D11">
        <v>2</v>
      </c>
      <c r="E11">
        <v>2</v>
      </c>
      <c r="F11">
        <v>1</v>
      </c>
      <c r="G11">
        <v>2</v>
      </c>
      <c r="H11">
        <v>2</v>
      </c>
      <c r="I11">
        <v>0</v>
      </c>
      <c r="J11" s="6">
        <v>0.56000000000000005</v>
      </c>
      <c r="K11" s="6">
        <v>0.44</v>
      </c>
    </row>
    <row r="12" spans="1:11" x14ac:dyDescent="0.25">
      <c r="A12" s="1" t="s">
        <v>84</v>
      </c>
      <c r="B12">
        <v>11</v>
      </c>
      <c r="C12">
        <v>30</v>
      </c>
      <c r="D12">
        <v>4</v>
      </c>
      <c r="E12">
        <v>2</v>
      </c>
      <c r="F12">
        <v>2</v>
      </c>
      <c r="G12">
        <v>1</v>
      </c>
      <c r="H12">
        <v>1</v>
      </c>
      <c r="I12">
        <v>1</v>
      </c>
      <c r="J12" s="6">
        <v>0.73</v>
      </c>
      <c r="K12" s="6">
        <v>0.27</v>
      </c>
    </row>
    <row r="13" spans="1:11" x14ac:dyDescent="0.25">
      <c r="A13" s="1" t="s">
        <v>85</v>
      </c>
      <c r="B13">
        <v>7</v>
      </c>
      <c r="C13">
        <v>29</v>
      </c>
      <c r="D13">
        <v>2</v>
      </c>
      <c r="E13">
        <v>2</v>
      </c>
      <c r="F13">
        <v>1</v>
      </c>
      <c r="G13">
        <v>2</v>
      </c>
      <c r="H13">
        <v>0</v>
      </c>
      <c r="I13">
        <v>0</v>
      </c>
      <c r="J13" s="6">
        <v>0.71</v>
      </c>
      <c r="K13" s="6">
        <v>0.28999999999999998</v>
      </c>
    </row>
    <row r="14" spans="1:11" x14ac:dyDescent="0.25">
      <c r="A14" s="1" t="s">
        <v>86</v>
      </c>
      <c r="B14">
        <v>8</v>
      </c>
      <c r="C14">
        <v>39</v>
      </c>
      <c r="D14">
        <v>1</v>
      </c>
      <c r="E14">
        <v>2</v>
      </c>
      <c r="F14">
        <v>3</v>
      </c>
      <c r="G14">
        <v>0</v>
      </c>
      <c r="H14">
        <v>2</v>
      </c>
      <c r="I14">
        <v>0</v>
      </c>
      <c r="J14" s="6">
        <v>0.75</v>
      </c>
      <c r="K14" s="6">
        <v>0.25</v>
      </c>
    </row>
    <row r="15" spans="1:11" x14ac:dyDescent="0.25">
      <c r="A15" s="1" t="s">
        <v>87</v>
      </c>
      <c r="B15">
        <v>7</v>
      </c>
      <c r="C15">
        <v>40</v>
      </c>
      <c r="D15">
        <v>1</v>
      </c>
      <c r="E15">
        <v>1</v>
      </c>
      <c r="F15">
        <v>2</v>
      </c>
      <c r="G15">
        <v>2</v>
      </c>
      <c r="H15">
        <v>1</v>
      </c>
      <c r="I15">
        <v>0</v>
      </c>
      <c r="J15" s="6">
        <v>0.56999999999999995</v>
      </c>
      <c r="K15" s="6">
        <v>0.43</v>
      </c>
    </row>
    <row r="16" spans="1:11" x14ac:dyDescent="0.25">
      <c r="A16" s="1" t="s">
        <v>88</v>
      </c>
      <c r="B16">
        <v>10</v>
      </c>
      <c r="C16">
        <v>39</v>
      </c>
      <c r="D16">
        <v>2</v>
      </c>
      <c r="E16">
        <v>3</v>
      </c>
      <c r="F16">
        <v>2</v>
      </c>
      <c r="G16">
        <v>1</v>
      </c>
      <c r="H16">
        <v>0</v>
      </c>
      <c r="I16">
        <v>2</v>
      </c>
      <c r="J16" s="6">
        <v>0.7</v>
      </c>
      <c r="K16" s="6">
        <v>0.3</v>
      </c>
    </row>
    <row r="17" spans="1:11" x14ac:dyDescent="0.25">
      <c r="A17" s="1" t="s">
        <v>89</v>
      </c>
      <c r="B17">
        <v>6</v>
      </c>
      <c r="C17">
        <v>27</v>
      </c>
      <c r="D17">
        <v>1</v>
      </c>
      <c r="E17">
        <v>3</v>
      </c>
      <c r="F17">
        <v>1</v>
      </c>
      <c r="G17">
        <v>1</v>
      </c>
      <c r="H17">
        <v>0</v>
      </c>
      <c r="I17">
        <v>0</v>
      </c>
      <c r="J17" s="6">
        <v>0.83</v>
      </c>
      <c r="K17" s="6">
        <v>0.17</v>
      </c>
    </row>
    <row r="18" spans="1:11" x14ac:dyDescent="0.25">
      <c r="A18" s="1" t="s">
        <v>90</v>
      </c>
      <c r="B18">
        <v>8</v>
      </c>
      <c r="C18">
        <v>42</v>
      </c>
      <c r="D18">
        <v>2</v>
      </c>
      <c r="E18">
        <v>0</v>
      </c>
      <c r="F18">
        <v>3</v>
      </c>
      <c r="G18">
        <v>2</v>
      </c>
      <c r="H18">
        <v>0</v>
      </c>
      <c r="I18">
        <v>1</v>
      </c>
      <c r="J18" s="6">
        <v>0.62</v>
      </c>
      <c r="K18" s="6">
        <v>0.38</v>
      </c>
    </row>
    <row r="19" spans="1:11" x14ac:dyDescent="0.25">
      <c r="A19" s="1" t="s">
        <v>91</v>
      </c>
      <c r="B19">
        <v>6</v>
      </c>
      <c r="C19">
        <v>33</v>
      </c>
      <c r="D19">
        <v>1</v>
      </c>
      <c r="E19">
        <v>2</v>
      </c>
      <c r="F19">
        <v>1</v>
      </c>
      <c r="G19">
        <v>2</v>
      </c>
      <c r="H19">
        <v>0</v>
      </c>
      <c r="I19">
        <v>0</v>
      </c>
      <c r="J19" s="6">
        <v>0.67</v>
      </c>
      <c r="K19" s="6">
        <v>0.33</v>
      </c>
    </row>
    <row r="20" spans="1:11" x14ac:dyDescent="0.25">
      <c r="A20" s="1" t="s">
        <v>92</v>
      </c>
      <c r="B20">
        <v>9</v>
      </c>
      <c r="C20">
        <v>47</v>
      </c>
      <c r="D20">
        <v>0</v>
      </c>
      <c r="E20">
        <v>1</v>
      </c>
      <c r="F20">
        <v>5</v>
      </c>
      <c r="G20">
        <v>2</v>
      </c>
      <c r="H20">
        <v>0</v>
      </c>
      <c r="I20">
        <v>1</v>
      </c>
      <c r="J20" s="6">
        <v>0.67</v>
      </c>
      <c r="K20" s="6">
        <v>0.33</v>
      </c>
    </row>
    <row r="21" spans="1:11" x14ac:dyDescent="0.25">
      <c r="A21" s="1" t="s">
        <v>93</v>
      </c>
      <c r="B21">
        <v>9</v>
      </c>
      <c r="C21">
        <v>28</v>
      </c>
      <c r="D21">
        <v>2</v>
      </c>
      <c r="E21">
        <v>3</v>
      </c>
      <c r="F21">
        <v>2</v>
      </c>
      <c r="G21">
        <v>2</v>
      </c>
      <c r="H21">
        <v>0</v>
      </c>
      <c r="I21">
        <v>0</v>
      </c>
      <c r="J21" s="6">
        <v>0.78</v>
      </c>
      <c r="K21" s="6">
        <v>0.22</v>
      </c>
    </row>
    <row r="22" spans="1:11" x14ac:dyDescent="0.25">
      <c r="A22" s="1" t="s">
        <v>94</v>
      </c>
      <c r="B22">
        <v>5</v>
      </c>
      <c r="C22">
        <v>32</v>
      </c>
      <c r="D22">
        <v>1</v>
      </c>
      <c r="E22">
        <v>2</v>
      </c>
      <c r="F22">
        <v>0</v>
      </c>
      <c r="G22">
        <v>1</v>
      </c>
      <c r="H22">
        <v>1</v>
      </c>
      <c r="I22">
        <v>0</v>
      </c>
      <c r="J22" s="6">
        <v>0.6</v>
      </c>
      <c r="K22" s="6">
        <v>0.4</v>
      </c>
    </row>
    <row r="23" spans="1:11" x14ac:dyDescent="0.25">
      <c r="A23" s="1" t="s">
        <v>95</v>
      </c>
      <c r="B23">
        <v>5</v>
      </c>
      <c r="C23">
        <v>23</v>
      </c>
      <c r="D23">
        <v>1</v>
      </c>
      <c r="E23">
        <v>3</v>
      </c>
      <c r="F23">
        <v>1</v>
      </c>
      <c r="G23">
        <v>0</v>
      </c>
      <c r="H23">
        <v>0</v>
      </c>
      <c r="I23">
        <v>0</v>
      </c>
      <c r="J23" s="6">
        <v>1</v>
      </c>
      <c r="K23" s="6">
        <v>0</v>
      </c>
    </row>
    <row r="24" spans="1:11" x14ac:dyDescent="0.25">
      <c r="A24" s="1" t="s">
        <v>96</v>
      </c>
      <c r="B24">
        <v>5</v>
      </c>
      <c r="C24">
        <v>43</v>
      </c>
      <c r="D24">
        <v>1</v>
      </c>
      <c r="E24">
        <v>1</v>
      </c>
      <c r="F24">
        <v>0</v>
      </c>
      <c r="G24">
        <v>2</v>
      </c>
      <c r="H24">
        <v>1</v>
      </c>
      <c r="I24">
        <v>0</v>
      </c>
      <c r="J24" s="6">
        <v>0.4</v>
      </c>
      <c r="K24" s="6">
        <v>0.6</v>
      </c>
    </row>
    <row r="25" spans="1:11" x14ac:dyDescent="0.25">
      <c r="A25" s="1" t="s">
        <v>97</v>
      </c>
      <c r="B25">
        <v>7</v>
      </c>
      <c r="C25">
        <v>22</v>
      </c>
      <c r="D25">
        <v>2</v>
      </c>
      <c r="E25">
        <v>3</v>
      </c>
      <c r="F25">
        <v>2</v>
      </c>
      <c r="G25">
        <v>0</v>
      </c>
      <c r="H25">
        <v>0</v>
      </c>
      <c r="I25">
        <v>0</v>
      </c>
      <c r="J25" s="6">
        <v>1</v>
      </c>
      <c r="K25" s="6">
        <v>0</v>
      </c>
    </row>
    <row r="26" spans="1:11" x14ac:dyDescent="0.25">
      <c r="A26" s="1" t="s">
        <v>14</v>
      </c>
      <c r="B26">
        <v>8</v>
      </c>
      <c r="C26">
        <v>34</v>
      </c>
      <c r="D26">
        <v>0</v>
      </c>
      <c r="E26">
        <v>0</v>
      </c>
      <c r="F26">
        <v>0</v>
      </c>
      <c r="G26">
        <v>0</v>
      </c>
      <c r="H26">
        <v>0</v>
      </c>
      <c r="I26">
        <v>0</v>
      </c>
      <c r="J26" s="6">
        <v>0.69399999999999995</v>
      </c>
      <c r="K26" s="6">
        <v>0.30599999999999999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934040-ED73-4DF2-8132-7FF419B523F3}">
  <dimension ref="A1:K26"/>
  <sheetViews>
    <sheetView workbookViewId="0">
      <selection activeCell="L22" sqref="L22"/>
    </sheetView>
  </sheetViews>
  <sheetFormatPr defaultRowHeight="15" x14ac:dyDescent="0.25"/>
  <cols>
    <col min="1" max="1" width="14.140625" bestFit="1" customWidth="1"/>
    <col min="2" max="2" width="7.140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19</v>
      </c>
      <c r="B1" t="s">
        <v>25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74</v>
      </c>
      <c r="B2">
        <v>9</v>
      </c>
      <c r="C2">
        <v>34</v>
      </c>
      <c r="D2">
        <v>1</v>
      </c>
      <c r="E2">
        <v>3</v>
      </c>
      <c r="F2">
        <v>2</v>
      </c>
      <c r="G2">
        <v>3</v>
      </c>
      <c r="H2">
        <v>0</v>
      </c>
      <c r="I2">
        <v>0</v>
      </c>
      <c r="J2" s="6">
        <v>0.67</v>
      </c>
      <c r="K2" s="6">
        <v>0.33</v>
      </c>
    </row>
    <row r="3" spans="1:11" x14ac:dyDescent="0.25">
      <c r="A3" s="1" t="s">
        <v>75</v>
      </c>
      <c r="B3">
        <v>8</v>
      </c>
      <c r="C3">
        <v>37</v>
      </c>
      <c r="D3">
        <v>1</v>
      </c>
      <c r="E3">
        <v>3</v>
      </c>
      <c r="F3">
        <v>1</v>
      </c>
      <c r="G3">
        <v>1</v>
      </c>
      <c r="H3">
        <v>2</v>
      </c>
      <c r="I3">
        <v>0</v>
      </c>
      <c r="J3" s="6">
        <v>0.62</v>
      </c>
      <c r="K3" s="6">
        <v>0.38</v>
      </c>
    </row>
    <row r="4" spans="1:11" x14ac:dyDescent="0.25">
      <c r="A4" s="1" t="s">
        <v>76</v>
      </c>
      <c r="B4">
        <v>9</v>
      </c>
      <c r="C4">
        <v>37</v>
      </c>
      <c r="D4">
        <v>2</v>
      </c>
      <c r="E4">
        <v>0</v>
      </c>
      <c r="F4">
        <v>5</v>
      </c>
      <c r="G4">
        <v>1</v>
      </c>
      <c r="H4">
        <v>1</v>
      </c>
      <c r="I4">
        <v>0</v>
      </c>
      <c r="J4" s="6">
        <v>0.78</v>
      </c>
      <c r="K4" s="6">
        <v>0.22</v>
      </c>
    </row>
    <row r="5" spans="1:11" x14ac:dyDescent="0.25">
      <c r="A5" s="1" t="s">
        <v>77</v>
      </c>
      <c r="B5">
        <v>7</v>
      </c>
      <c r="C5">
        <v>27</v>
      </c>
      <c r="D5">
        <v>3</v>
      </c>
      <c r="E5">
        <v>0</v>
      </c>
      <c r="F5">
        <v>3</v>
      </c>
      <c r="G5">
        <v>1</v>
      </c>
      <c r="H5">
        <v>0</v>
      </c>
      <c r="I5">
        <v>0</v>
      </c>
      <c r="J5" s="6">
        <v>0.86</v>
      </c>
      <c r="K5" s="6">
        <v>0.14000000000000001</v>
      </c>
    </row>
    <row r="6" spans="1:11" x14ac:dyDescent="0.25">
      <c r="A6" s="1" t="s">
        <v>78</v>
      </c>
      <c r="B6">
        <v>5</v>
      </c>
      <c r="C6">
        <v>17</v>
      </c>
      <c r="D6">
        <v>3</v>
      </c>
      <c r="E6">
        <v>1</v>
      </c>
      <c r="F6">
        <v>1</v>
      </c>
      <c r="G6">
        <v>0</v>
      </c>
      <c r="H6">
        <v>0</v>
      </c>
      <c r="I6">
        <v>0</v>
      </c>
      <c r="J6" s="6">
        <v>1</v>
      </c>
      <c r="K6" s="6">
        <v>0</v>
      </c>
    </row>
    <row r="7" spans="1:11" x14ac:dyDescent="0.25">
      <c r="A7" s="1" t="s">
        <v>79</v>
      </c>
      <c r="B7">
        <v>9</v>
      </c>
      <c r="C7">
        <v>32</v>
      </c>
      <c r="D7">
        <v>2</v>
      </c>
      <c r="E7">
        <v>2</v>
      </c>
      <c r="F7">
        <v>3</v>
      </c>
      <c r="G7">
        <v>2</v>
      </c>
      <c r="H7">
        <v>0</v>
      </c>
      <c r="I7">
        <v>0</v>
      </c>
      <c r="J7" s="6">
        <v>0.78</v>
      </c>
      <c r="K7" s="6">
        <v>0.22</v>
      </c>
    </row>
    <row r="8" spans="1:11" x14ac:dyDescent="0.25">
      <c r="A8" s="1" t="s">
        <v>80</v>
      </c>
      <c r="B8">
        <v>7</v>
      </c>
      <c r="C8">
        <v>43</v>
      </c>
      <c r="D8">
        <v>1</v>
      </c>
      <c r="E8">
        <v>0</v>
      </c>
      <c r="F8">
        <v>3</v>
      </c>
      <c r="G8">
        <v>3</v>
      </c>
      <c r="H8">
        <v>0</v>
      </c>
      <c r="I8">
        <v>0</v>
      </c>
      <c r="J8" s="6">
        <v>0.56999999999999995</v>
      </c>
      <c r="K8" s="6">
        <v>0.43</v>
      </c>
    </row>
    <row r="9" spans="1:11" x14ac:dyDescent="0.25">
      <c r="A9" s="1" t="s">
        <v>81</v>
      </c>
      <c r="B9">
        <v>11</v>
      </c>
      <c r="C9">
        <v>29</v>
      </c>
      <c r="D9">
        <v>4</v>
      </c>
      <c r="E9">
        <v>3</v>
      </c>
      <c r="F9">
        <v>1</v>
      </c>
      <c r="G9">
        <v>1</v>
      </c>
      <c r="H9">
        <v>2</v>
      </c>
      <c r="I9">
        <v>0</v>
      </c>
      <c r="J9" s="6">
        <v>0.73</v>
      </c>
      <c r="K9" s="6">
        <v>0.27</v>
      </c>
    </row>
    <row r="10" spans="1:11" x14ac:dyDescent="0.25">
      <c r="A10" s="1" t="s">
        <v>82</v>
      </c>
      <c r="B10">
        <v>9</v>
      </c>
      <c r="C10">
        <v>18</v>
      </c>
      <c r="D10">
        <v>4</v>
      </c>
      <c r="E10">
        <v>4</v>
      </c>
      <c r="F10">
        <v>1</v>
      </c>
      <c r="G10">
        <v>0</v>
      </c>
      <c r="H10">
        <v>0</v>
      </c>
      <c r="I10">
        <v>0</v>
      </c>
      <c r="J10" s="6">
        <v>1</v>
      </c>
      <c r="K10" s="6">
        <v>0</v>
      </c>
    </row>
    <row r="11" spans="1:11" x14ac:dyDescent="0.25">
      <c r="A11" s="1" t="s">
        <v>83</v>
      </c>
      <c r="B11">
        <v>3</v>
      </c>
      <c r="C11">
        <v>22</v>
      </c>
      <c r="D11">
        <v>1</v>
      </c>
      <c r="E11">
        <v>1</v>
      </c>
      <c r="F11">
        <v>1</v>
      </c>
      <c r="G11">
        <v>0</v>
      </c>
      <c r="H11">
        <v>0</v>
      </c>
      <c r="I11">
        <v>0</v>
      </c>
      <c r="J11" s="6">
        <v>1</v>
      </c>
      <c r="K11" s="6">
        <v>0</v>
      </c>
    </row>
    <row r="12" spans="1:11" x14ac:dyDescent="0.25">
      <c r="A12" s="1" t="s">
        <v>84</v>
      </c>
      <c r="B12">
        <v>7</v>
      </c>
      <c r="C12">
        <v>42</v>
      </c>
      <c r="D12">
        <v>0</v>
      </c>
      <c r="E12">
        <v>2</v>
      </c>
      <c r="F12">
        <v>2</v>
      </c>
      <c r="G12">
        <v>1</v>
      </c>
      <c r="H12">
        <v>2</v>
      </c>
      <c r="I12">
        <v>0</v>
      </c>
      <c r="J12" s="6">
        <v>0.56999999999999995</v>
      </c>
      <c r="K12" s="6">
        <v>0.43</v>
      </c>
    </row>
    <row r="13" spans="1:11" x14ac:dyDescent="0.25">
      <c r="A13" s="1" t="s">
        <v>85</v>
      </c>
      <c r="B13">
        <v>9</v>
      </c>
      <c r="C13">
        <v>43</v>
      </c>
      <c r="D13">
        <v>1</v>
      </c>
      <c r="E13">
        <v>3</v>
      </c>
      <c r="F13">
        <v>1</v>
      </c>
      <c r="G13">
        <v>1</v>
      </c>
      <c r="H13">
        <v>2</v>
      </c>
      <c r="I13">
        <v>1</v>
      </c>
      <c r="J13" s="6">
        <v>0.56000000000000005</v>
      </c>
      <c r="K13" s="6">
        <v>0.44</v>
      </c>
    </row>
    <row r="14" spans="1:11" x14ac:dyDescent="0.25">
      <c r="A14" s="1" t="s">
        <v>86</v>
      </c>
      <c r="B14">
        <v>13</v>
      </c>
      <c r="C14">
        <v>37</v>
      </c>
      <c r="D14">
        <v>5</v>
      </c>
      <c r="E14">
        <v>1</v>
      </c>
      <c r="F14">
        <v>2</v>
      </c>
      <c r="G14">
        <v>3</v>
      </c>
      <c r="H14">
        <v>0</v>
      </c>
      <c r="I14">
        <v>2</v>
      </c>
      <c r="J14" s="6">
        <v>0.62</v>
      </c>
      <c r="K14" s="6">
        <v>0.38</v>
      </c>
    </row>
    <row r="15" spans="1:11" x14ac:dyDescent="0.25">
      <c r="A15" s="1" t="s">
        <v>87</v>
      </c>
      <c r="B15">
        <v>11</v>
      </c>
      <c r="C15">
        <v>32</v>
      </c>
      <c r="D15">
        <v>2</v>
      </c>
      <c r="E15">
        <v>3</v>
      </c>
      <c r="F15">
        <v>3</v>
      </c>
      <c r="G15">
        <v>3</v>
      </c>
      <c r="H15">
        <v>0</v>
      </c>
      <c r="I15">
        <v>0</v>
      </c>
      <c r="J15" s="6">
        <v>0.73</v>
      </c>
      <c r="K15" s="6">
        <v>0.27</v>
      </c>
    </row>
    <row r="16" spans="1:11" x14ac:dyDescent="0.25">
      <c r="A16" s="1" t="s">
        <v>88</v>
      </c>
      <c r="B16">
        <v>5</v>
      </c>
      <c r="C16">
        <v>48</v>
      </c>
      <c r="D16">
        <v>0</v>
      </c>
      <c r="E16">
        <v>2</v>
      </c>
      <c r="F16">
        <v>0</v>
      </c>
      <c r="G16">
        <v>2</v>
      </c>
      <c r="H16">
        <v>0</v>
      </c>
      <c r="I16">
        <v>1</v>
      </c>
      <c r="J16" s="6">
        <v>0.4</v>
      </c>
      <c r="K16" s="6">
        <v>0.6</v>
      </c>
    </row>
    <row r="17" spans="1:11" x14ac:dyDescent="0.25">
      <c r="A17" s="1" t="s">
        <v>89</v>
      </c>
      <c r="B17">
        <v>12</v>
      </c>
      <c r="C17">
        <v>27</v>
      </c>
      <c r="D17">
        <v>2</v>
      </c>
      <c r="E17">
        <v>5</v>
      </c>
      <c r="F17">
        <v>4</v>
      </c>
      <c r="G17">
        <v>1</v>
      </c>
      <c r="H17">
        <v>0</v>
      </c>
      <c r="I17">
        <v>0</v>
      </c>
      <c r="J17" s="6">
        <v>0.92</v>
      </c>
      <c r="K17" s="6">
        <v>0.08</v>
      </c>
    </row>
    <row r="18" spans="1:11" x14ac:dyDescent="0.25">
      <c r="A18" s="1" t="s">
        <v>90</v>
      </c>
      <c r="B18">
        <v>6</v>
      </c>
      <c r="C18">
        <v>34</v>
      </c>
      <c r="D18">
        <v>1</v>
      </c>
      <c r="E18">
        <v>2</v>
      </c>
      <c r="F18">
        <v>0</v>
      </c>
      <c r="G18">
        <v>3</v>
      </c>
      <c r="H18">
        <v>0</v>
      </c>
      <c r="I18">
        <v>0</v>
      </c>
      <c r="J18" s="6">
        <v>0.5</v>
      </c>
      <c r="K18" s="6">
        <v>0.5</v>
      </c>
    </row>
    <row r="19" spans="1:11" x14ac:dyDescent="0.25">
      <c r="A19" s="1" t="s">
        <v>91</v>
      </c>
      <c r="B19">
        <v>10</v>
      </c>
      <c r="C19">
        <v>32</v>
      </c>
      <c r="D19">
        <v>3</v>
      </c>
      <c r="E19">
        <v>1</v>
      </c>
      <c r="F19">
        <v>3</v>
      </c>
      <c r="G19">
        <v>3</v>
      </c>
      <c r="H19">
        <v>0</v>
      </c>
      <c r="I19">
        <v>0</v>
      </c>
      <c r="J19" s="6">
        <v>0.7</v>
      </c>
      <c r="K19" s="6">
        <v>0.3</v>
      </c>
    </row>
    <row r="20" spans="1:11" x14ac:dyDescent="0.25">
      <c r="A20" s="1" t="s">
        <v>92</v>
      </c>
      <c r="B20">
        <v>3</v>
      </c>
      <c r="C20">
        <v>20</v>
      </c>
      <c r="D20">
        <v>2</v>
      </c>
      <c r="E20">
        <v>0</v>
      </c>
      <c r="F20">
        <v>1</v>
      </c>
      <c r="G20">
        <v>0</v>
      </c>
      <c r="H20">
        <v>0</v>
      </c>
      <c r="I20">
        <v>0</v>
      </c>
      <c r="J20" s="6">
        <v>1</v>
      </c>
      <c r="K20" s="6">
        <v>0</v>
      </c>
    </row>
    <row r="21" spans="1:11" x14ac:dyDescent="0.25">
      <c r="A21" s="1" t="s">
        <v>93</v>
      </c>
      <c r="B21">
        <v>4</v>
      </c>
      <c r="C21">
        <v>59</v>
      </c>
      <c r="D21">
        <v>0</v>
      </c>
      <c r="E21">
        <v>1</v>
      </c>
      <c r="F21">
        <v>0</v>
      </c>
      <c r="G21">
        <v>1</v>
      </c>
      <c r="H21">
        <v>1</v>
      </c>
      <c r="I21">
        <v>1</v>
      </c>
      <c r="J21" s="6">
        <v>0.25</v>
      </c>
      <c r="K21" s="6">
        <v>0.75</v>
      </c>
    </row>
    <row r="22" spans="1:11" x14ac:dyDescent="0.25">
      <c r="A22" s="1" t="s">
        <v>94</v>
      </c>
      <c r="B22">
        <v>9</v>
      </c>
      <c r="C22">
        <v>35</v>
      </c>
      <c r="D22">
        <v>1</v>
      </c>
      <c r="E22">
        <v>4</v>
      </c>
      <c r="F22">
        <v>2</v>
      </c>
      <c r="G22">
        <v>0</v>
      </c>
      <c r="H22">
        <v>1</v>
      </c>
      <c r="I22">
        <v>1</v>
      </c>
      <c r="J22" s="6">
        <v>0.78</v>
      </c>
      <c r="K22" s="6">
        <v>0.22</v>
      </c>
    </row>
    <row r="23" spans="1:11" x14ac:dyDescent="0.25">
      <c r="A23" s="1" t="s">
        <v>95</v>
      </c>
      <c r="B23">
        <v>9</v>
      </c>
      <c r="C23">
        <v>43</v>
      </c>
      <c r="D23">
        <v>0</v>
      </c>
      <c r="E23">
        <v>3</v>
      </c>
      <c r="F23">
        <v>1</v>
      </c>
      <c r="G23">
        <v>3</v>
      </c>
      <c r="H23">
        <v>2</v>
      </c>
      <c r="I23">
        <v>0</v>
      </c>
      <c r="J23" s="6">
        <v>0.44</v>
      </c>
      <c r="K23" s="6">
        <v>0.56000000000000005</v>
      </c>
    </row>
    <row r="24" spans="1:11" x14ac:dyDescent="0.25">
      <c r="A24" s="1" t="s">
        <v>96</v>
      </c>
      <c r="B24">
        <v>6</v>
      </c>
      <c r="C24">
        <v>45</v>
      </c>
      <c r="D24">
        <v>0</v>
      </c>
      <c r="E24">
        <v>2</v>
      </c>
      <c r="F24">
        <v>1</v>
      </c>
      <c r="G24">
        <v>1</v>
      </c>
      <c r="H24">
        <v>1</v>
      </c>
      <c r="I24">
        <v>1</v>
      </c>
      <c r="J24" s="6">
        <v>0.5</v>
      </c>
      <c r="K24" s="6">
        <v>0.5</v>
      </c>
    </row>
    <row r="25" spans="1:11" x14ac:dyDescent="0.25">
      <c r="A25" s="1" t="s">
        <v>97</v>
      </c>
      <c r="B25">
        <v>5</v>
      </c>
      <c r="C25">
        <v>40</v>
      </c>
      <c r="D25">
        <v>1</v>
      </c>
      <c r="E25">
        <v>1</v>
      </c>
      <c r="F25">
        <v>1</v>
      </c>
      <c r="G25">
        <v>1</v>
      </c>
      <c r="H25">
        <v>1</v>
      </c>
      <c r="I25">
        <v>0</v>
      </c>
      <c r="J25" s="6">
        <v>0.6</v>
      </c>
      <c r="K25" s="6">
        <v>0.4</v>
      </c>
    </row>
    <row r="26" spans="1:11" x14ac:dyDescent="0.25">
      <c r="A26" s="1" t="s">
        <v>14</v>
      </c>
      <c r="B26">
        <v>8</v>
      </c>
      <c r="C26">
        <v>34</v>
      </c>
      <c r="D26">
        <v>0.215</v>
      </c>
      <c r="E26">
        <v>0.253</v>
      </c>
      <c r="F26">
        <v>0.22600000000000001</v>
      </c>
      <c r="G26">
        <v>0.188</v>
      </c>
      <c r="H26">
        <v>8.1000000000000003E-2</v>
      </c>
      <c r="I26">
        <v>3.7999999999999999E-2</v>
      </c>
      <c r="J26" s="6">
        <v>0.69399999999999995</v>
      </c>
      <c r="K26" s="6">
        <v>0.30599999999999999</v>
      </c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D0D92-8346-4811-8909-1B524D1F1CE4}">
  <dimension ref="A1:K26"/>
  <sheetViews>
    <sheetView workbookViewId="0">
      <selection sqref="A1:K22"/>
    </sheetView>
  </sheetViews>
  <sheetFormatPr defaultRowHeight="15" x14ac:dyDescent="0.25"/>
  <cols>
    <col min="1" max="1" width="14.140625" bestFit="1" customWidth="1"/>
    <col min="2" max="2" width="7.28515625" bestFit="1" customWidth="1"/>
    <col min="3" max="3" width="14" bestFit="1" customWidth="1"/>
    <col min="4" max="4" width="7" bestFit="1" customWidth="1"/>
    <col min="5" max="9" width="8" bestFit="1" customWidth="1"/>
    <col min="10" max="10" width="9.7109375" bestFit="1" customWidth="1"/>
    <col min="11" max="11" width="12.42578125" bestFit="1" customWidth="1"/>
  </cols>
  <sheetData>
    <row r="1" spans="1:11" x14ac:dyDescent="0.25">
      <c r="A1" t="s">
        <v>19</v>
      </c>
      <c r="B1" t="s">
        <v>20</v>
      </c>
      <c r="C1" t="s">
        <v>21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22</v>
      </c>
      <c r="K1" t="s">
        <v>23</v>
      </c>
    </row>
    <row r="2" spans="1:11" x14ac:dyDescent="0.25">
      <c r="A2" s="1" t="s">
        <v>74</v>
      </c>
      <c r="B2">
        <v>7</v>
      </c>
      <c r="C2">
        <v>31</v>
      </c>
      <c r="D2">
        <v>3</v>
      </c>
      <c r="E2">
        <v>1</v>
      </c>
      <c r="F2">
        <v>0</v>
      </c>
      <c r="G2">
        <v>1</v>
      </c>
      <c r="H2">
        <v>1</v>
      </c>
      <c r="I2">
        <v>1</v>
      </c>
      <c r="J2" s="6">
        <v>0.56999999999999995</v>
      </c>
      <c r="K2" s="6">
        <v>0.43</v>
      </c>
    </row>
    <row r="3" spans="1:11" x14ac:dyDescent="0.25">
      <c r="A3" s="1" t="s">
        <v>75</v>
      </c>
      <c r="B3">
        <v>8</v>
      </c>
      <c r="C3">
        <v>52</v>
      </c>
      <c r="D3">
        <v>0</v>
      </c>
      <c r="E3">
        <v>1</v>
      </c>
      <c r="F3">
        <v>3</v>
      </c>
      <c r="G3">
        <v>1</v>
      </c>
      <c r="H3">
        <v>2</v>
      </c>
      <c r="I3">
        <v>1</v>
      </c>
      <c r="J3" s="6">
        <v>0.5</v>
      </c>
      <c r="K3" s="6">
        <v>0.5</v>
      </c>
    </row>
    <row r="4" spans="1:11" x14ac:dyDescent="0.25">
      <c r="A4" s="1" t="s">
        <v>76</v>
      </c>
      <c r="B4">
        <v>10</v>
      </c>
      <c r="C4">
        <v>28</v>
      </c>
      <c r="D4">
        <v>2</v>
      </c>
      <c r="E4">
        <v>3</v>
      </c>
      <c r="F4">
        <v>4</v>
      </c>
      <c r="G4">
        <v>0</v>
      </c>
      <c r="H4">
        <v>1</v>
      </c>
      <c r="I4">
        <v>0</v>
      </c>
      <c r="J4" s="6">
        <v>0.9</v>
      </c>
      <c r="K4" s="6">
        <v>0.1</v>
      </c>
    </row>
    <row r="5" spans="1:11" x14ac:dyDescent="0.25">
      <c r="A5" s="1" t="s">
        <v>77</v>
      </c>
      <c r="B5">
        <v>10</v>
      </c>
      <c r="C5">
        <v>30</v>
      </c>
      <c r="D5">
        <v>3</v>
      </c>
      <c r="E5">
        <v>1</v>
      </c>
      <c r="F5">
        <v>4</v>
      </c>
      <c r="G5">
        <v>2</v>
      </c>
      <c r="H5">
        <v>0</v>
      </c>
      <c r="I5">
        <v>0</v>
      </c>
      <c r="J5" s="6">
        <v>0.8</v>
      </c>
      <c r="K5" s="6">
        <v>0.2</v>
      </c>
    </row>
    <row r="6" spans="1:11" x14ac:dyDescent="0.25">
      <c r="A6" s="1" t="s">
        <v>78</v>
      </c>
      <c r="B6">
        <v>11</v>
      </c>
      <c r="C6">
        <v>25</v>
      </c>
      <c r="D6">
        <v>4</v>
      </c>
      <c r="E6">
        <v>4</v>
      </c>
      <c r="F6">
        <v>1</v>
      </c>
      <c r="G6">
        <v>2</v>
      </c>
      <c r="H6">
        <v>0</v>
      </c>
      <c r="I6">
        <v>0</v>
      </c>
      <c r="J6" s="6">
        <v>0.82</v>
      </c>
      <c r="K6" s="6">
        <v>0.18</v>
      </c>
    </row>
    <row r="7" spans="1:11" x14ac:dyDescent="0.25">
      <c r="A7" s="1" t="s">
        <v>79</v>
      </c>
      <c r="B7">
        <v>9</v>
      </c>
      <c r="C7">
        <v>36</v>
      </c>
      <c r="D7">
        <v>1</v>
      </c>
      <c r="E7">
        <v>2</v>
      </c>
      <c r="F7">
        <v>4</v>
      </c>
      <c r="G7">
        <v>1</v>
      </c>
      <c r="H7">
        <v>0</v>
      </c>
      <c r="I7">
        <v>1</v>
      </c>
      <c r="J7" s="6">
        <v>0.78</v>
      </c>
      <c r="K7" s="6">
        <v>0.22</v>
      </c>
    </row>
    <row r="8" spans="1:11" x14ac:dyDescent="0.25">
      <c r="A8" s="1" t="s">
        <v>80</v>
      </c>
      <c r="B8">
        <v>9</v>
      </c>
      <c r="C8">
        <v>25</v>
      </c>
      <c r="D8">
        <v>4</v>
      </c>
      <c r="E8">
        <v>1</v>
      </c>
      <c r="F8">
        <v>3</v>
      </c>
      <c r="G8">
        <v>1</v>
      </c>
      <c r="H8">
        <v>0</v>
      </c>
      <c r="I8">
        <v>0</v>
      </c>
      <c r="J8" s="6">
        <v>0.89</v>
      </c>
      <c r="K8" s="6">
        <v>0.11</v>
      </c>
    </row>
    <row r="9" spans="1:11" x14ac:dyDescent="0.25">
      <c r="A9" s="1" t="s">
        <v>81</v>
      </c>
      <c r="B9">
        <v>7</v>
      </c>
      <c r="C9">
        <v>15</v>
      </c>
      <c r="D9">
        <v>5</v>
      </c>
      <c r="E9">
        <v>1</v>
      </c>
      <c r="F9">
        <v>1</v>
      </c>
      <c r="G9">
        <v>0</v>
      </c>
      <c r="H9">
        <v>0</v>
      </c>
      <c r="I9">
        <v>0</v>
      </c>
      <c r="J9" s="6">
        <v>1</v>
      </c>
      <c r="K9" s="6">
        <v>0</v>
      </c>
    </row>
    <row r="10" spans="1:11" x14ac:dyDescent="0.25">
      <c r="A10" s="1" t="s">
        <v>82</v>
      </c>
      <c r="B10">
        <v>9</v>
      </c>
      <c r="C10">
        <v>29</v>
      </c>
      <c r="D10">
        <v>4</v>
      </c>
      <c r="E10">
        <v>2</v>
      </c>
      <c r="F10">
        <v>1</v>
      </c>
      <c r="G10">
        <v>1</v>
      </c>
      <c r="H10">
        <v>0</v>
      </c>
      <c r="I10">
        <v>1</v>
      </c>
      <c r="J10" s="6">
        <v>0.78</v>
      </c>
      <c r="K10" s="6">
        <v>0.22</v>
      </c>
    </row>
    <row r="11" spans="1:11" x14ac:dyDescent="0.25">
      <c r="A11" s="1" t="s">
        <v>83</v>
      </c>
      <c r="B11">
        <v>13</v>
      </c>
      <c r="C11">
        <v>31</v>
      </c>
      <c r="D11">
        <v>3</v>
      </c>
      <c r="E11">
        <v>6</v>
      </c>
      <c r="F11">
        <v>1</v>
      </c>
      <c r="G11">
        <v>1</v>
      </c>
      <c r="H11">
        <v>0</v>
      </c>
      <c r="I11">
        <v>2</v>
      </c>
      <c r="J11" s="6">
        <v>0.77</v>
      </c>
      <c r="K11" s="6">
        <v>0.23</v>
      </c>
    </row>
    <row r="12" spans="1:11" x14ac:dyDescent="0.25">
      <c r="A12" s="1" t="s">
        <v>84</v>
      </c>
      <c r="B12">
        <v>9</v>
      </c>
      <c r="C12">
        <v>34</v>
      </c>
      <c r="D12">
        <v>4</v>
      </c>
      <c r="E12">
        <v>0</v>
      </c>
      <c r="F12">
        <v>2</v>
      </c>
      <c r="G12">
        <v>2</v>
      </c>
      <c r="H12">
        <v>0</v>
      </c>
      <c r="I12">
        <v>1</v>
      </c>
      <c r="J12" s="6">
        <v>0.67</v>
      </c>
      <c r="K12" s="6">
        <v>0.33</v>
      </c>
    </row>
    <row r="13" spans="1:11" x14ac:dyDescent="0.25">
      <c r="A13" s="1" t="s">
        <v>85</v>
      </c>
      <c r="B13">
        <v>5</v>
      </c>
      <c r="C13">
        <v>19</v>
      </c>
      <c r="D13">
        <v>3</v>
      </c>
      <c r="E13">
        <v>1</v>
      </c>
      <c r="F13">
        <v>0</v>
      </c>
      <c r="G13">
        <v>1</v>
      </c>
      <c r="H13">
        <v>0</v>
      </c>
      <c r="I13">
        <v>0</v>
      </c>
      <c r="J13" s="6">
        <v>0.8</v>
      </c>
      <c r="K13" s="6">
        <v>0.2</v>
      </c>
    </row>
    <row r="14" spans="1:11" x14ac:dyDescent="0.25">
      <c r="A14" s="1" t="s">
        <v>86</v>
      </c>
      <c r="B14">
        <v>6</v>
      </c>
      <c r="C14">
        <v>30</v>
      </c>
      <c r="D14">
        <v>3</v>
      </c>
      <c r="E14">
        <v>0</v>
      </c>
      <c r="F14">
        <v>1</v>
      </c>
      <c r="G14">
        <v>1</v>
      </c>
      <c r="H14">
        <v>0</v>
      </c>
      <c r="I14">
        <v>1</v>
      </c>
      <c r="J14" s="6">
        <v>0.67</v>
      </c>
      <c r="K14" s="6">
        <v>0.33</v>
      </c>
    </row>
    <row r="15" spans="1:11" x14ac:dyDescent="0.25">
      <c r="A15" s="1" t="s">
        <v>87</v>
      </c>
      <c r="B15">
        <v>4</v>
      </c>
      <c r="C15">
        <v>58</v>
      </c>
      <c r="D15">
        <v>0</v>
      </c>
      <c r="E15">
        <v>1</v>
      </c>
      <c r="F15">
        <v>0</v>
      </c>
      <c r="G15">
        <v>1</v>
      </c>
      <c r="H15">
        <v>1</v>
      </c>
      <c r="I15">
        <v>1</v>
      </c>
      <c r="J15" s="6">
        <v>0.25</v>
      </c>
      <c r="K15" s="6">
        <v>0.75</v>
      </c>
    </row>
    <row r="16" spans="1:11" x14ac:dyDescent="0.25">
      <c r="A16" s="1" t="s">
        <v>88</v>
      </c>
      <c r="B16">
        <v>10</v>
      </c>
      <c r="C16">
        <v>34</v>
      </c>
      <c r="D16">
        <v>2</v>
      </c>
      <c r="E16">
        <v>3</v>
      </c>
      <c r="F16">
        <v>3</v>
      </c>
      <c r="G16">
        <v>0</v>
      </c>
      <c r="H16">
        <v>1</v>
      </c>
      <c r="I16">
        <v>1</v>
      </c>
      <c r="J16" s="6">
        <v>0.8</v>
      </c>
      <c r="K16" s="6">
        <v>0.2</v>
      </c>
    </row>
    <row r="17" spans="1:11" x14ac:dyDescent="0.25">
      <c r="A17" s="1" t="s">
        <v>89</v>
      </c>
      <c r="B17">
        <v>5</v>
      </c>
      <c r="C17">
        <v>45</v>
      </c>
      <c r="D17">
        <v>0</v>
      </c>
      <c r="E17">
        <v>2</v>
      </c>
      <c r="F17">
        <v>1</v>
      </c>
      <c r="G17">
        <v>1</v>
      </c>
      <c r="H17">
        <v>0</v>
      </c>
      <c r="I17">
        <v>1</v>
      </c>
      <c r="J17" s="6">
        <v>0.6</v>
      </c>
      <c r="K17" s="6">
        <v>0.4</v>
      </c>
    </row>
    <row r="18" spans="1:11" x14ac:dyDescent="0.25">
      <c r="A18" s="1" t="s">
        <v>90</v>
      </c>
      <c r="B18">
        <v>10</v>
      </c>
      <c r="C18">
        <v>20</v>
      </c>
      <c r="D18">
        <v>6</v>
      </c>
      <c r="E18">
        <v>1</v>
      </c>
      <c r="F18">
        <v>2</v>
      </c>
      <c r="G18">
        <v>1</v>
      </c>
      <c r="H18">
        <v>0</v>
      </c>
      <c r="I18">
        <v>0</v>
      </c>
      <c r="J18" s="6">
        <v>0.9</v>
      </c>
      <c r="K18" s="6">
        <v>0.1</v>
      </c>
    </row>
    <row r="19" spans="1:11" x14ac:dyDescent="0.25">
      <c r="A19" s="1" t="s">
        <v>91</v>
      </c>
      <c r="B19">
        <v>7</v>
      </c>
      <c r="C19">
        <v>22</v>
      </c>
      <c r="D19">
        <v>4</v>
      </c>
      <c r="E19">
        <v>1</v>
      </c>
      <c r="F19">
        <v>1</v>
      </c>
      <c r="G19">
        <v>1</v>
      </c>
      <c r="H19">
        <v>0</v>
      </c>
      <c r="I19">
        <v>0</v>
      </c>
      <c r="J19" s="6">
        <v>0.86</v>
      </c>
      <c r="K19" s="6">
        <v>0.14000000000000001</v>
      </c>
    </row>
    <row r="20" spans="1:11" x14ac:dyDescent="0.25">
      <c r="A20" s="1" t="s">
        <v>92</v>
      </c>
      <c r="B20">
        <v>13</v>
      </c>
      <c r="C20">
        <v>32</v>
      </c>
      <c r="D20">
        <v>5</v>
      </c>
      <c r="E20">
        <v>3</v>
      </c>
      <c r="F20">
        <v>0</v>
      </c>
      <c r="G20">
        <v>2</v>
      </c>
      <c r="H20">
        <v>3</v>
      </c>
      <c r="I20">
        <v>0</v>
      </c>
      <c r="J20" s="6">
        <v>0.62</v>
      </c>
      <c r="K20" s="6">
        <v>0.38</v>
      </c>
    </row>
    <row r="21" spans="1:11" x14ac:dyDescent="0.25">
      <c r="A21" s="1" t="s">
        <v>93</v>
      </c>
      <c r="B21">
        <v>11</v>
      </c>
      <c r="C21">
        <v>22</v>
      </c>
      <c r="D21">
        <v>6</v>
      </c>
      <c r="E21">
        <v>0</v>
      </c>
      <c r="F21">
        <v>3</v>
      </c>
      <c r="G21">
        <v>2</v>
      </c>
      <c r="H21">
        <v>0</v>
      </c>
      <c r="I21">
        <v>0</v>
      </c>
      <c r="J21" s="6">
        <v>0.82</v>
      </c>
      <c r="K21" s="6">
        <v>0.18</v>
      </c>
    </row>
    <row r="22" spans="1:11" x14ac:dyDescent="0.25">
      <c r="A22" s="1" t="s">
        <v>94</v>
      </c>
      <c r="B22">
        <v>9</v>
      </c>
      <c r="C22">
        <v>29</v>
      </c>
      <c r="D22">
        <v>3</v>
      </c>
      <c r="E22">
        <v>2</v>
      </c>
      <c r="F22">
        <v>2</v>
      </c>
      <c r="G22">
        <v>1</v>
      </c>
      <c r="H22">
        <v>1</v>
      </c>
      <c r="I22">
        <v>0</v>
      </c>
      <c r="J22" s="6">
        <v>0.78</v>
      </c>
      <c r="K22" s="6">
        <v>0.22</v>
      </c>
    </row>
    <row r="23" spans="1:11" x14ac:dyDescent="0.25">
      <c r="A23" s="1" t="s">
        <v>95</v>
      </c>
      <c r="B23">
        <v>10</v>
      </c>
      <c r="C23">
        <v>27</v>
      </c>
      <c r="D23">
        <v>2</v>
      </c>
      <c r="E23">
        <v>5</v>
      </c>
      <c r="F23">
        <v>0</v>
      </c>
      <c r="G23">
        <v>2</v>
      </c>
      <c r="H23">
        <v>1</v>
      </c>
      <c r="I23">
        <v>0</v>
      </c>
      <c r="J23" s="6">
        <v>0.7</v>
      </c>
      <c r="K23" s="6">
        <v>0.3</v>
      </c>
    </row>
    <row r="24" spans="1:11" x14ac:dyDescent="0.25">
      <c r="A24" s="1" t="s">
        <v>96</v>
      </c>
      <c r="B24">
        <v>10</v>
      </c>
      <c r="C24">
        <v>36</v>
      </c>
      <c r="D24">
        <v>3</v>
      </c>
      <c r="E24">
        <v>3</v>
      </c>
      <c r="F24">
        <v>1</v>
      </c>
      <c r="G24">
        <v>1</v>
      </c>
      <c r="H24">
        <v>0</v>
      </c>
      <c r="I24">
        <v>2</v>
      </c>
      <c r="J24" s="6">
        <v>0.7</v>
      </c>
      <c r="K24" s="6">
        <v>0.3</v>
      </c>
    </row>
    <row r="25" spans="1:11" x14ac:dyDescent="0.25">
      <c r="A25" s="1" t="s">
        <v>97</v>
      </c>
      <c r="B25">
        <v>13</v>
      </c>
      <c r="C25">
        <v>36</v>
      </c>
      <c r="D25">
        <v>5</v>
      </c>
      <c r="E25">
        <v>1</v>
      </c>
      <c r="F25">
        <v>3</v>
      </c>
      <c r="G25">
        <v>1</v>
      </c>
      <c r="H25">
        <v>1</v>
      </c>
      <c r="I25">
        <v>2</v>
      </c>
      <c r="J25" s="6">
        <v>0.69</v>
      </c>
      <c r="K25" s="6">
        <v>0.31</v>
      </c>
    </row>
    <row r="26" spans="1:11" x14ac:dyDescent="0.25">
      <c r="A26" s="1" t="s">
        <v>14</v>
      </c>
      <c r="B26">
        <v>9</v>
      </c>
      <c r="C26">
        <v>31</v>
      </c>
      <c r="D26">
        <v>0.34899999999999998</v>
      </c>
      <c r="E26">
        <v>0.20899999999999999</v>
      </c>
      <c r="F26">
        <v>0.191</v>
      </c>
      <c r="G26">
        <v>0.126</v>
      </c>
      <c r="H26">
        <v>5.6000000000000001E-2</v>
      </c>
      <c r="I26">
        <v>7.0000000000000007E-2</v>
      </c>
      <c r="J26" s="6">
        <v>0.749</v>
      </c>
      <c r="K26" s="6">
        <v>0.251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1D1A5B-1BEB-4B85-A915-AA289D674396}">
  <dimension ref="A1:I25"/>
  <sheetViews>
    <sheetView workbookViewId="0">
      <selection activeCell="J21" sqref="J21"/>
    </sheetView>
  </sheetViews>
  <sheetFormatPr defaultRowHeight="15" x14ac:dyDescent="0.25"/>
  <cols>
    <col min="1" max="1" width="14.140625" bestFit="1" customWidth="1"/>
    <col min="2" max="2" width="5.85546875" bestFit="1" customWidth="1"/>
    <col min="3" max="3" width="5.28515625" bestFit="1" customWidth="1"/>
    <col min="4" max="4" width="4.5703125" bestFit="1" customWidth="1"/>
    <col min="5" max="5" width="4.140625" bestFit="1" customWidth="1"/>
    <col min="6" max="6" width="5.7109375" bestFit="1" customWidth="1"/>
    <col min="7" max="9" width="6" bestFit="1" customWidth="1"/>
  </cols>
  <sheetData>
    <row r="1" spans="1:9" x14ac:dyDescent="0.25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</row>
    <row r="2" spans="1:9" x14ac:dyDescent="0.25">
      <c r="A2" s="1" t="s">
        <v>94</v>
      </c>
      <c r="B2">
        <v>19</v>
      </c>
      <c r="C2">
        <v>10</v>
      </c>
      <c r="D2">
        <v>6</v>
      </c>
      <c r="E2">
        <v>3</v>
      </c>
      <c r="F2">
        <v>18</v>
      </c>
      <c r="G2">
        <v>7</v>
      </c>
      <c r="H2">
        <v>11</v>
      </c>
      <c r="I2">
        <v>36</v>
      </c>
    </row>
    <row r="3" spans="1:9" x14ac:dyDescent="0.25">
      <c r="A3" s="1" t="s">
        <v>87</v>
      </c>
      <c r="B3">
        <v>19</v>
      </c>
      <c r="C3">
        <v>10</v>
      </c>
      <c r="D3">
        <v>6</v>
      </c>
      <c r="E3">
        <v>3</v>
      </c>
      <c r="F3">
        <v>14</v>
      </c>
      <c r="G3">
        <v>4</v>
      </c>
      <c r="H3">
        <v>10</v>
      </c>
      <c r="I3">
        <v>36</v>
      </c>
    </row>
    <row r="4" spans="1:9" x14ac:dyDescent="0.25">
      <c r="A4" s="1" t="s">
        <v>85</v>
      </c>
      <c r="B4">
        <v>18</v>
      </c>
      <c r="C4">
        <v>10</v>
      </c>
      <c r="D4">
        <v>5</v>
      </c>
      <c r="E4">
        <v>3</v>
      </c>
      <c r="F4">
        <v>17</v>
      </c>
      <c r="G4">
        <v>9</v>
      </c>
      <c r="H4">
        <v>8</v>
      </c>
      <c r="I4">
        <v>35</v>
      </c>
    </row>
    <row r="5" spans="1:9" x14ac:dyDescent="0.25">
      <c r="A5" s="1" t="s">
        <v>79</v>
      </c>
      <c r="B5">
        <v>19</v>
      </c>
      <c r="C5">
        <v>9</v>
      </c>
      <c r="D5">
        <v>7</v>
      </c>
      <c r="E5">
        <v>3</v>
      </c>
      <c r="F5">
        <v>13</v>
      </c>
      <c r="G5">
        <v>5</v>
      </c>
      <c r="H5">
        <v>8</v>
      </c>
      <c r="I5">
        <v>34</v>
      </c>
    </row>
    <row r="6" spans="1:9" x14ac:dyDescent="0.25">
      <c r="A6" s="1" t="s">
        <v>86</v>
      </c>
      <c r="B6">
        <v>19</v>
      </c>
      <c r="C6">
        <v>8</v>
      </c>
      <c r="D6">
        <v>6</v>
      </c>
      <c r="E6">
        <v>5</v>
      </c>
      <c r="F6">
        <v>17</v>
      </c>
      <c r="G6">
        <v>11</v>
      </c>
      <c r="H6">
        <v>6</v>
      </c>
      <c r="I6">
        <v>30</v>
      </c>
    </row>
    <row r="7" spans="1:9" x14ac:dyDescent="0.25">
      <c r="A7" s="1" t="s">
        <v>89</v>
      </c>
      <c r="B7">
        <v>19</v>
      </c>
      <c r="C7">
        <v>7</v>
      </c>
      <c r="D7">
        <v>9</v>
      </c>
      <c r="E7">
        <v>3</v>
      </c>
      <c r="F7">
        <v>13</v>
      </c>
      <c r="G7">
        <v>7</v>
      </c>
      <c r="H7">
        <v>6</v>
      </c>
      <c r="I7">
        <v>30</v>
      </c>
    </row>
    <row r="8" spans="1:9" x14ac:dyDescent="0.25">
      <c r="A8" s="1" t="s">
        <v>91</v>
      </c>
      <c r="B8">
        <v>17</v>
      </c>
      <c r="C8">
        <v>7</v>
      </c>
      <c r="D8">
        <v>8</v>
      </c>
      <c r="E8">
        <v>2</v>
      </c>
      <c r="F8">
        <v>12</v>
      </c>
      <c r="G8">
        <v>5</v>
      </c>
      <c r="H8">
        <v>7</v>
      </c>
      <c r="I8">
        <v>29</v>
      </c>
    </row>
    <row r="9" spans="1:9" x14ac:dyDescent="0.25">
      <c r="A9" s="1" t="s">
        <v>96</v>
      </c>
      <c r="B9">
        <v>19</v>
      </c>
      <c r="C9">
        <v>6</v>
      </c>
      <c r="D9">
        <v>11</v>
      </c>
      <c r="E9">
        <v>2</v>
      </c>
      <c r="F9">
        <v>9</v>
      </c>
      <c r="G9">
        <v>4</v>
      </c>
      <c r="H9">
        <v>5</v>
      </c>
      <c r="I9">
        <v>29</v>
      </c>
    </row>
    <row r="10" spans="1:9" x14ac:dyDescent="0.25">
      <c r="A10" s="1" t="s">
        <v>76</v>
      </c>
      <c r="B10">
        <v>19</v>
      </c>
      <c r="C10">
        <v>7</v>
      </c>
      <c r="D10">
        <v>8</v>
      </c>
      <c r="E10">
        <v>4</v>
      </c>
      <c r="F10">
        <v>11</v>
      </c>
      <c r="G10">
        <v>10</v>
      </c>
      <c r="H10">
        <v>1</v>
      </c>
      <c r="I10">
        <v>29</v>
      </c>
    </row>
    <row r="11" spans="1:9" x14ac:dyDescent="0.25">
      <c r="A11" s="1" t="s">
        <v>81</v>
      </c>
      <c r="B11">
        <v>18</v>
      </c>
      <c r="C11">
        <v>6</v>
      </c>
      <c r="D11">
        <v>10</v>
      </c>
      <c r="E11">
        <v>2</v>
      </c>
      <c r="F11">
        <v>9</v>
      </c>
      <c r="G11">
        <v>6</v>
      </c>
      <c r="H11">
        <v>3</v>
      </c>
      <c r="I11">
        <v>28</v>
      </c>
    </row>
    <row r="12" spans="1:9" x14ac:dyDescent="0.25">
      <c r="A12" s="1" t="s">
        <v>97</v>
      </c>
      <c r="B12">
        <v>19</v>
      </c>
      <c r="C12">
        <v>7</v>
      </c>
      <c r="D12">
        <v>6</v>
      </c>
      <c r="E12">
        <v>6</v>
      </c>
      <c r="F12">
        <v>13</v>
      </c>
      <c r="G12">
        <v>11</v>
      </c>
      <c r="H12">
        <v>2</v>
      </c>
      <c r="I12">
        <v>27</v>
      </c>
    </row>
    <row r="13" spans="1:9" x14ac:dyDescent="0.25">
      <c r="A13" s="1" t="s">
        <v>92</v>
      </c>
      <c r="B13">
        <v>19</v>
      </c>
      <c r="C13">
        <v>7</v>
      </c>
      <c r="D13">
        <v>6</v>
      </c>
      <c r="E13">
        <v>6</v>
      </c>
      <c r="F13">
        <v>7</v>
      </c>
      <c r="G13">
        <v>6</v>
      </c>
      <c r="H13">
        <v>1</v>
      </c>
      <c r="I13">
        <v>27</v>
      </c>
    </row>
    <row r="14" spans="1:9" x14ac:dyDescent="0.25">
      <c r="A14" s="1" t="s">
        <v>82</v>
      </c>
      <c r="B14">
        <v>19</v>
      </c>
      <c r="C14">
        <v>5</v>
      </c>
      <c r="D14">
        <v>11</v>
      </c>
      <c r="E14">
        <v>3</v>
      </c>
      <c r="F14">
        <v>15</v>
      </c>
      <c r="G14">
        <v>11</v>
      </c>
      <c r="H14">
        <v>4</v>
      </c>
      <c r="I14">
        <v>26</v>
      </c>
    </row>
    <row r="15" spans="1:9" x14ac:dyDescent="0.25">
      <c r="A15" s="1" t="s">
        <v>75</v>
      </c>
      <c r="B15">
        <v>19</v>
      </c>
      <c r="C15">
        <v>6</v>
      </c>
      <c r="D15">
        <v>8</v>
      </c>
      <c r="E15">
        <v>5</v>
      </c>
      <c r="F15">
        <v>12</v>
      </c>
      <c r="G15">
        <v>10</v>
      </c>
      <c r="H15">
        <v>2</v>
      </c>
      <c r="I15">
        <v>26</v>
      </c>
    </row>
    <row r="16" spans="1:9" x14ac:dyDescent="0.25">
      <c r="A16" s="1" t="s">
        <v>93</v>
      </c>
      <c r="B16">
        <v>19</v>
      </c>
      <c r="C16">
        <v>5</v>
      </c>
      <c r="D16">
        <v>9</v>
      </c>
      <c r="E16">
        <v>5</v>
      </c>
      <c r="F16">
        <v>12</v>
      </c>
      <c r="G16">
        <v>9</v>
      </c>
      <c r="H16">
        <v>3</v>
      </c>
      <c r="I16">
        <v>24</v>
      </c>
    </row>
    <row r="17" spans="1:9" x14ac:dyDescent="0.25">
      <c r="A17" s="1" t="s">
        <v>80</v>
      </c>
      <c r="B17">
        <v>18</v>
      </c>
      <c r="C17">
        <v>4</v>
      </c>
      <c r="D17">
        <v>10</v>
      </c>
      <c r="E17">
        <v>4</v>
      </c>
      <c r="F17">
        <v>12</v>
      </c>
      <c r="G17">
        <v>8</v>
      </c>
      <c r="H17">
        <v>4</v>
      </c>
      <c r="I17">
        <v>22</v>
      </c>
    </row>
    <row r="18" spans="1:9" x14ac:dyDescent="0.25">
      <c r="A18" s="1" t="s">
        <v>90</v>
      </c>
      <c r="B18">
        <v>18</v>
      </c>
      <c r="C18">
        <v>4</v>
      </c>
      <c r="D18">
        <v>9</v>
      </c>
      <c r="E18">
        <v>5</v>
      </c>
      <c r="F18">
        <v>7</v>
      </c>
      <c r="G18">
        <v>8</v>
      </c>
      <c r="H18">
        <v>-1</v>
      </c>
      <c r="I18">
        <v>21</v>
      </c>
    </row>
    <row r="19" spans="1:9" x14ac:dyDescent="0.25">
      <c r="A19" s="1" t="s">
        <v>88</v>
      </c>
      <c r="B19">
        <v>18</v>
      </c>
      <c r="C19">
        <v>5</v>
      </c>
      <c r="D19">
        <v>6</v>
      </c>
      <c r="E19">
        <v>7</v>
      </c>
      <c r="F19">
        <v>10</v>
      </c>
      <c r="G19">
        <v>13</v>
      </c>
      <c r="H19">
        <v>-3</v>
      </c>
      <c r="I19">
        <v>21</v>
      </c>
    </row>
    <row r="20" spans="1:9" x14ac:dyDescent="0.25">
      <c r="A20" s="1" t="s">
        <v>83</v>
      </c>
      <c r="B20">
        <v>18</v>
      </c>
      <c r="C20">
        <v>3</v>
      </c>
      <c r="D20">
        <v>11</v>
      </c>
      <c r="E20">
        <v>4</v>
      </c>
      <c r="F20">
        <v>7</v>
      </c>
      <c r="G20">
        <v>10</v>
      </c>
      <c r="H20">
        <v>-3</v>
      </c>
      <c r="I20">
        <v>20</v>
      </c>
    </row>
    <row r="21" spans="1:9" x14ac:dyDescent="0.25">
      <c r="A21" s="1" t="s">
        <v>84</v>
      </c>
      <c r="B21">
        <v>19</v>
      </c>
      <c r="C21">
        <v>3</v>
      </c>
      <c r="D21">
        <v>10</v>
      </c>
      <c r="E21">
        <v>6</v>
      </c>
      <c r="F21">
        <v>10</v>
      </c>
      <c r="G21">
        <v>12</v>
      </c>
      <c r="H21">
        <v>-2</v>
      </c>
      <c r="I21">
        <v>19</v>
      </c>
    </row>
    <row r="22" spans="1:9" x14ac:dyDescent="0.25">
      <c r="A22" s="1" t="s">
        <v>95</v>
      </c>
      <c r="B22">
        <v>19</v>
      </c>
      <c r="C22">
        <v>2</v>
      </c>
      <c r="D22">
        <v>12</v>
      </c>
      <c r="E22">
        <v>5</v>
      </c>
      <c r="F22">
        <v>7</v>
      </c>
      <c r="G22">
        <v>10</v>
      </c>
      <c r="H22">
        <v>-3</v>
      </c>
      <c r="I22">
        <v>18</v>
      </c>
    </row>
    <row r="23" spans="1:9" x14ac:dyDescent="0.25">
      <c r="A23" s="1" t="s">
        <v>78</v>
      </c>
      <c r="B23">
        <v>19</v>
      </c>
      <c r="C23">
        <v>3</v>
      </c>
      <c r="D23">
        <v>9</v>
      </c>
      <c r="E23">
        <v>7</v>
      </c>
      <c r="F23">
        <v>6</v>
      </c>
      <c r="G23">
        <v>9</v>
      </c>
      <c r="H23">
        <v>-3</v>
      </c>
      <c r="I23">
        <v>18</v>
      </c>
    </row>
    <row r="24" spans="1:9" x14ac:dyDescent="0.25">
      <c r="A24" s="1" t="s">
        <v>77</v>
      </c>
      <c r="B24">
        <v>19</v>
      </c>
      <c r="C24">
        <v>3</v>
      </c>
      <c r="D24">
        <v>8</v>
      </c>
      <c r="E24">
        <v>8</v>
      </c>
      <c r="F24">
        <v>5</v>
      </c>
      <c r="G24">
        <v>13</v>
      </c>
      <c r="H24">
        <v>-8</v>
      </c>
      <c r="I24">
        <v>17</v>
      </c>
    </row>
    <row r="25" spans="1:9" x14ac:dyDescent="0.25">
      <c r="A25" s="1" t="s">
        <v>74</v>
      </c>
      <c r="B25">
        <v>19</v>
      </c>
      <c r="C25">
        <v>1</v>
      </c>
      <c r="D25">
        <v>10</v>
      </c>
      <c r="E25">
        <v>8</v>
      </c>
      <c r="F25">
        <v>5</v>
      </c>
      <c r="G25">
        <v>12</v>
      </c>
      <c r="H25">
        <v>-7</v>
      </c>
      <c r="I25">
        <v>13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BD638F-0C9D-46A5-BD6A-C2DD95EAC544}">
  <dimension ref="A1:I25"/>
  <sheetViews>
    <sheetView workbookViewId="0">
      <selection sqref="A1:I21"/>
    </sheetView>
  </sheetViews>
  <sheetFormatPr defaultRowHeight="15" x14ac:dyDescent="0.25"/>
  <cols>
    <col min="1" max="1" width="14.140625" bestFit="1" customWidth="1"/>
    <col min="2" max="2" width="5.85546875" bestFit="1" customWidth="1"/>
    <col min="3" max="3" width="5.28515625" bestFit="1" customWidth="1"/>
    <col min="4" max="4" width="4.5703125" bestFit="1" customWidth="1"/>
    <col min="5" max="5" width="4.140625" bestFit="1" customWidth="1"/>
    <col min="6" max="6" width="5.7109375" bestFit="1" customWidth="1"/>
    <col min="7" max="9" width="6" bestFit="1" customWidth="1"/>
  </cols>
  <sheetData>
    <row r="1" spans="1:9" x14ac:dyDescent="0.25">
      <c r="A1" t="s">
        <v>26</v>
      </c>
      <c r="B1" t="s">
        <v>27</v>
      </c>
      <c r="C1" t="s">
        <v>28</v>
      </c>
      <c r="D1" t="s">
        <v>29</v>
      </c>
      <c r="E1" t="s">
        <v>30</v>
      </c>
      <c r="F1" t="s">
        <v>31</v>
      </c>
      <c r="G1" t="s">
        <v>32</v>
      </c>
      <c r="H1" t="s">
        <v>33</v>
      </c>
      <c r="I1" t="s">
        <v>34</v>
      </c>
    </row>
    <row r="2" spans="1:9" x14ac:dyDescent="0.25">
      <c r="A2" s="1" t="s">
        <v>89</v>
      </c>
      <c r="B2">
        <v>18</v>
      </c>
      <c r="C2">
        <v>9</v>
      </c>
      <c r="D2">
        <v>6</v>
      </c>
      <c r="E2">
        <v>3</v>
      </c>
      <c r="F2">
        <v>15</v>
      </c>
      <c r="G2">
        <v>7</v>
      </c>
      <c r="H2">
        <v>8</v>
      </c>
      <c r="I2">
        <v>33</v>
      </c>
    </row>
    <row r="3" spans="1:9" x14ac:dyDescent="0.25">
      <c r="A3" s="1" t="s">
        <v>81</v>
      </c>
      <c r="B3">
        <v>19</v>
      </c>
      <c r="C3">
        <v>9</v>
      </c>
      <c r="D3">
        <v>4</v>
      </c>
      <c r="E3">
        <v>6</v>
      </c>
      <c r="F3">
        <v>19</v>
      </c>
      <c r="G3">
        <v>8</v>
      </c>
      <c r="H3">
        <v>11</v>
      </c>
      <c r="I3">
        <v>31</v>
      </c>
    </row>
    <row r="4" spans="1:9" x14ac:dyDescent="0.25">
      <c r="A4" s="1" t="s">
        <v>87</v>
      </c>
      <c r="B4">
        <v>19</v>
      </c>
      <c r="C4">
        <v>6</v>
      </c>
      <c r="D4">
        <v>13</v>
      </c>
      <c r="E4">
        <v>0</v>
      </c>
      <c r="F4">
        <v>9</v>
      </c>
      <c r="G4">
        <v>3</v>
      </c>
      <c r="H4">
        <v>6</v>
      </c>
      <c r="I4">
        <v>31</v>
      </c>
    </row>
    <row r="5" spans="1:9" x14ac:dyDescent="0.25">
      <c r="A5" s="1" t="s">
        <v>82</v>
      </c>
      <c r="B5">
        <v>19</v>
      </c>
      <c r="C5">
        <v>9</v>
      </c>
      <c r="D5">
        <v>4</v>
      </c>
      <c r="E5">
        <v>6</v>
      </c>
      <c r="F5">
        <v>16</v>
      </c>
      <c r="G5">
        <v>14</v>
      </c>
      <c r="H5">
        <v>2</v>
      </c>
      <c r="I5">
        <v>31</v>
      </c>
    </row>
    <row r="6" spans="1:9" x14ac:dyDescent="0.25">
      <c r="A6" s="1" t="s">
        <v>86</v>
      </c>
      <c r="B6">
        <v>19</v>
      </c>
      <c r="C6">
        <v>7</v>
      </c>
      <c r="D6">
        <v>8</v>
      </c>
      <c r="E6">
        <v>4</v>
      </c>
      <c r="F6">
        <v>12</v>
      </c>
      <c r="G6">
        <v>11</v>
      </c>
      <c r="H6">
        <v>1</v>
      </c>
      <c r="I6">
        <v>29</v>
      </c>
    </row>
    <row r="7" spans="1:9" x14ac:dyDescent="0.25">
      <c r="A7" s="1" t="s">
        <v>94</v>
      </c>
      <c r="B7">
        <v>19</v>
      </c>
      <c r="C7">
        <v>6</v>
      </c>
      <c r="D7">
        <v>8</v>
      </c>
      <c r="E7">
        <v>5</v>
      </c>
      <c r="F7">
        <v>12</v>
      </c>
      <c r="G7">
        <v>10</v>
      </c>
      <c r="H7">
        <v>2</v>
      </c>
      <c r="I7">
        <v>26</v>
      </c>
    </row>
    <row r="8" spans="1:9" x14ac:dyDescent="0.25">
      <c r="A8" s="1" t="s">
        <v>79</v>
      </c>
      <c r="B8">
        <v>18</v>
      </c>
      <c r="C8">
        <v>6</v>
      </c>
      <c r="D8">
        <v>7</v>
      </c>
      <c r="E8">
        <v>5</v>
      </c>
      <c r="F8">
        <v>12</v>
      </c>
      <c r="G8">
        <v>11</v>
      </c>
      <c r="H8">
        <v>1</v>
      </c>
      <c r="I8">
        <v>25</v>
      </c>
    </row>
    <row r="9" spans="1:9" x14ac:dyDescent="0.25">
      <c r="A9" s="1" t="s">
        <v>74</v>
      </c>
      <c r="B9">
        <v>18</v>
      </c>
      <c r="C9">
        <v>5</v>
      </c>
      <c r="D9">
        <v>9</v>
      </c>
      <c r="E9">
        <v>4</v>
      </c>
      <c r="F9">
        <v>7</v>
      </c>
      <c r="G9">
        <v>8</v>
      </c>
      <c r="H9">
        <v>-1</v>
      </c>
      <c r="I9">
        <v>24</v>
      </c>
    </row>
    <row r="10" spans="1:9" x14ac:dyDescent="0.25">
      <c r="A10" s="1" t="s">
        <v>75</v>
      </c>
      <c r="B10">
        <v>19</v>
      </c>
      <c r="C10">
        <v>4</v>
      </c>
      <c r="D10">
        <v>11</v>
      </c>
      <c r="E10">
        <v>4</v>
      </c>
      <c r="F10">
        <v>6</v>
      </c>
      <c r="G10">
        <v>6</v>
      </c>
      <c r="H10">
        <v>0</v>
      </c>
      <c r="I10">
        <v>23</v>
      </c>
    </row>
    <row r="11" spans="1:9" x14ac:dyDescent="0.25">
      <c r="A11" s="1" t="s">
        <v>78</v>
      </c>
      <c r="B11">
        <v>19</v>
      </c>
      <c r="C11">
        <v>6</v>
      </c>
      <c r="D11">
        <v>5</v>
      </c>
      <c r="E11">
        <v>8</v>
      </c>
      <c r="F11">
        <v>10</v>
      </c>
      <c r="G11">
        <v>13</v>
      </c>
      <c r="H11">
        <v>-3</v>
      </c>
      <c r="I11">
        <v>23</v>
      </c>
    </row>
    <row r="12" spans="1:9" x14ac:dyDescent="0.25">
      <c r="A12" s="1" t="s">
        <v>76</v>
      </c>
      <c r="B12">
        <v>19</v>
      </c>
      <c r="C12">
        <v>6</v>
      </c>
      <c r="D12">
        <v>5</v>
      </c>
      <c r="E12">
        <v>8</v>
      </c>
      <c r="F12">
        <v>10</v>
      </c>
      <c r="G12">
        <v>14</v>
      </c>
      <c r="H12">
        <v>-4</v>
      </c>
      <c r="I12">
        <v>23</v>
      </c>
    </row>
    <row r="13" spans="1:9" x14ac:dyDescent="0.25">
      <c r="A13" s="1" t="s">
        <v>85</v>
      </c>
      <c r="B13">
        <v>17</v>
      </c>
      <c r="C13">
        <v>4</v>
      </c>
      <c r="D13">
        <v>10</v>
      </c>
      <c r="E13">
        <v>3</v>
      </c>
      <c r="F13">
        <v>7</v>
      </c>
      <c r="G13">
        <v>7</v>
      </c>
      <c r="H13">
        <v>0</v>
      </c>
      <c r="I13">
        <v>22</v>
      </c>
    </row>
    <row r="14" spans="1:9" x14ac:dyDescent="0.25">
      <c r="A14" s="1" t="s">
        <v>95</v>
      </c>
      <c r="B14">
        <v>19</v>
      </c>
      <c r="C14">
        <v>4</v>
      </c>
      <c r="D14">
        <v>10</v>
      </c>
      <c r="E14">
        <v>5</v>
      </c>
      <c r="F14">
        <v>9</v>
      </c>
      <c r="G14">
        <v>12</v>
      </c>
      <c r="H14">
        <v>-3</v>
      </c>
      <c r="I14">
        <v>22</v>
      </c>
    </row>
    <row r="15" spans="1:9" x14ac:dyDescent="0.25">
      <c r="A15" s="1" t="s">
        <v>91</v>
      </c>
      <c r="B15">
        <v>19</v>
      </c>
      <c r="C15">
        <v>4</v>
      </c>
      <c r="D15">
        <v>9</v>
      </c>
      <c r="E15">
        <v>6</v>
      </c>
      <c r="F15">
        <v>9</v>
      </c>
      <c r="G15">
        <v>10</v>
      </c>
      <c r="H15">
        <v>-1</v>
      </c>
      <c r="I15">
        <v>21</v>
      </c>
    </row>
    <row r="16" spans="1:9" x14ac:dyDescent="0.25">
      <c r="A16" s="1" t="s">
        <v>77</v>
      </c>
      <c r="B16">
        <v>18</v>
      </c>
      <c r="C16">
        <v>5</v>
      </c>
      <c r="D16">
        <v>5</v>
      </c>
      <c r="E16">
        <v>8</v>
      </c>
      <c r="F16">
        <v>8</v>
      </c>
      <c r="G16">
        <v>12</v>
      </c>
      <c r="H16">
        <v>-4</v>
      </c>
      <c r="I16">
        <v>20</v>
      </c>
    </row>
    <row r="17" spans="1:9" x14ac:dyDescent="0.25">
      <c r="A17" s="1" t="s">
        <v>80</v>
      </c>
      <c r="B17">
        <v>19</v>
      </c>
      <c r="C17">
        <v>3</v>
      </c>
      <c r="D17">
        <v>11</v>
      </c>
      <c r="E17">
        <v>5</v>
      </c>
      <c r="F17">
        <v>7</v>
      </c>
      <c r="G17">
        <v>11</v>
      </c>
      <c r="H17">
        <v>-4</v>
      </c>
      <c r="I17">
        <v>20</v>
      </c>
    </row>
    <row r="18" spans="1:9" x14ac:dyDescent="0.25">
      <c r="A18" s="1" t="s">
        <v>83</v>
      </c>
      <c r="B18">
        <v>19</v>
      </c>
      <c r="C18">
        <v>4</v>
      </c>
      <c r="D18">
        <v>8</v>
      </c>
      <c r="E18">
        <v>7</v>
      </c>
      <c r="F18">
        <v>7</v>
      </c>
      <c r="G18">
        <v>12</v>
      </c>
      <c r="H18">
        <v>-5</v>
      </c>
      <c r="I18">
        <v>20</v>
      </c>
    </row>
    <row r="19" spans="1:9" x14ac:dyDescent="0.25">
      <c r="A19" s="1" t="s">
        <v>97</v>
      </c>
      <c r="B19">
        <v>19</v>
      </c>
      <c r="C19">
        <v>3</v>
      </c>
      <c r="D19">
        <v>10</v>
      </c>
      <c r="E19">
        <v>6</v>
      </c>
      <c r="F19">
        <v>7</v>
      </c>
      <c r="G19">
        <v>11</v>
      </c>
      <c r="H19">
        <v>-4</v>
      </c>
      <c r="I19">
        <v>19</v>
      </c>
    </row>
    <row r="20" spans="1:9" x14ac:dyDescent="0.25">
      <c r="A20" s="1" t="s">
        <v>84</v>
      </c>
      <c r="B20">
        <v>18</v>
      </c>
      <c r="C20">
        <v>2</v>
      </c>
      <c r="D20">
        <v>11</v>
      </c>
      <c r="E20">
        <v>5</v>
      </c>
      <c r="F20">
        <v>7</v>
      </c>
      <c r="G20">
        <v>8</v>
      </c>
      <c r="H20">
        <v>-1</v>
      </c>
      <c r="I20">
        <v>17</v>
      </c>
    </row>
    <row r="21" spans="1:9" x14ac:dyDescent="0.25">
      <c r="A21" s="1" t="s">
        <v>96</v>
      </c>
      <c r="B21">
        <v>19</v>
      </c>
      <c r="C21">
        <v>2</v>
      </c>
      <c r="D21">
        <v>10</v>
      </c>
      <c r="E21">
        <v>7</v>
      </c>
      <c r="F21">
        <v>4</v>
      </c>
      <c r="G21">
        <v>10</v>
      </c>
      <c r="H21">
        <v>-6</v>
      </c>
      <c r="I21">
        <v>16</v>
      </c>
    </row>
    <row r="22" spans="1:9" x14ac:dyDescent="0.25">
      <c r="A22" s="1" t="s">
        <v>92</v>
      </c>
      <c r="B22">
        <v>19</v>
      </c>
      <c r="C22">
        <v>2</v>
      </c>
      <c r="D22">
        <v>9</v>
      </c>
      <c r="E22">
        <v>8</v>
      </c>
      <c r="F22">
        <v>5</v>
      </c>
      <c r="G22">
        <v>19</v>
      </c>
      <c r="H22">
        <v>-14</v>
      </c>
      <c r="I22">
        <v>15</v>
      </c>
    </row>
    <row r="23" spans="1:9" x14ac:dyDescent="0.25">
      <c r="A23" s="1" t="s">
        <v>90</v>
      </c>
      <c r="B23">
        <v>19</v>
      </c>
      <c r="C23">
        <v>1</v>
      </c>
      <c r="D23">
        <v>10</v>
      </c>
      <c r="E23">
        <v>8</v>
      </c>
      <c r="F23">
        <v>5</v>
      </c>
      <c r="G23">
        <v>14</v>
      </c>
      <c r="H23">
        <v>-9</v>
      </c>
      <c r="I23">
        <v>13</v>
      </c>
    </row>
    <row r="24" spans="1:9" x14ac:dyDescent="0.25">
      <c r="A24" s="1" t="s">
        <v>88</v>
      </c>
      <c r="B24">
        <v>19</v>
      </c>
      <c r="C24">
        <v>1</v>
      </c>
      <c r="D24">
        <v>10</v>
      </c>
      <c r="E24">
        <v>8</v>
      </c>
      <c r="F24">
        <v>3</v>
      </c>
      <c r="G24">
        <v>12</v>
      </c>
      <c r="H24">
        <v>-9</v>
      </c>
      <c r="I24">
        <v>13</v>
      </c>
    </row>
    <row r="25" spans="1:9" x14ac:dyDescent="0.25">
      <c r="A25" s="1" t="s">
        <v>93</v>
      </c>
      <c r="B25">
        <v>18</v>
      </c>
      <c r="C25">
        <v>1</v>
      </c>
      <c r="D25">
        <v>8</v>
      </c>
      <c r="E25">
        <v>9</v>
      </c>
      <c r="F25">
        <v>4</v>
      </c>
      <c r="G25">
        <v>18</v>
      </c>
      <c r="H25">
        <v>-14</v>
      </c>
      <c r="I25">
        <v>11</v>
      </c>
    </row>
  </sheetData>
  <pageMargins left="0.7" right="0.7" top="0.75" bottom="0.75" header="0.3" footer="0.3"/>
  <tableParts count="1">
    <tablePart r:id="rId1"/>
  </tablePart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752929-A2A3-4724-AA92-89251FE915F3}">
  <dimension ref="A1:N25"/>
  <sheetViews>
    <sheetView workbookViewId="0">
      <selection activeCell="G8" sqref="G8"/>
    </sheetView>
  </sheetViews>
  <sheetFormatPr defaultRowHeight="15" x14ac:dyDescent="0.25"/>
  <cols>
    <col min="1" max="1" width="20.710937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42578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39</v>
      </c>
      <c r="B1" t="s">
        <v>27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</row>
    <row r="2" spans="1:14" x14ac:dyDescent="0.25">
      <c r="A2" s="1" t="s">
        <v>86</v>
      </c>
      <c r="B2">
        <v>19</v>
      </c>
      <c r="C2">
        <v>1.47</v>
      </c>
      <c r="D2" s="6">
        <v>0.79</v>
      </c>
      <c r="E2" s="6">
        <v>0.47</v>
      </c>
      <c r="F2" s="6">
        <v>0.21</v>
      </c>
      <c r="G2" s="6">
        <v>0</v>
      </c>
      <c r="H2" s="6">
        <v>0</v>
      </c>
      <c r="I2" s="6">
        <v>0</v>
      </c>
      <c r="J2" s="6">
        <v>0.26</v>
      </c>
      <c r="K2" s="6">
        <v>0.53</v>
      </c>
      <c r="L2" s="6">
        <v>0.42</v>
      </c>
      <c r="M2" s="6">
        <v>0.32</v>
      </c>
      <c r="N2" s="6">
        <v>0.21</v>
      </c>
    </row>
    <row r="3" spans="1:14" x14ac:dyDescent="0.25">
      <c r="A3" s="1" t="s">
        <v>85</v>
      </c>
      <c r="B3">
        <v>18</v>
      </c>
      <c r="C3">
        <v>1.44</v>
      </c>
      <c r="D3" s="6">
        <v>0.78</v>
      </c>
      <c r="E3" s="6">
        <v>0.33</v>
      </c>
      <c r="F3" s="6">
        <v>0.28000000000000003</v>
      </c>
      <c r="G3" s="6">
        <v>0.06</v>
      </c>
      <c r="H3" s="6">
        <v>0</v>
      </c>
      <c r="I3" s="6">
        <v>0</v>
      </c>
      <c r="J3" s="6">
        <v>0.33</v>
      </c>
      <c r="K3" s="6">
        <v>0.56000000000000005</v>
      </c>
      <c r="L3" s="6">
        <v>0.33</v>
      </c>
      <c r="M3" s="6">
        <v>0.33</v>
      </c>
      <c r="N3" s="6">
        <v>0.11</v>
      </c>
    </row>
    <row r="4" spans="1:14" x14ac:dyDescent="0.25">
      <c r="A4" s="1" t="s">
        <v>82</v>
      </c>
      <c r="B4">
        <v>19</v>
      </c>
      <c r="C4">
        <v>1.37</v>
      </c>
      <c r="D4" s="6">
        <v>0.63</v>
      </c>
      <c r="E4" s="6">
        <v>0.37</v>
      </c>
      <c r="F4" s="6">
        <v>0.21</v>
      </c>
      <c r="G4" s="6">
        <v>0.11</v>
      </c>
      <c r="H4" s="6">
        <v>0.05</v>
      </c>
      <c r="I4" s="6">
        <v>0</v>
      </c>
      <c r="J4" s="6">
        <v>0.26</v>
      </c>
      <c r="K4" s="6">
        <v>0.57999999999999996</v>
      </c>
      <c r="L4" s="6">
        <v>0.53</v>
      </c>
      <c r="M4" s="6">
        <v>0.21</v>
      </c>
      <c r="N4" s="6">
        <v>0.16</v>
      </c>
    </row>
    <row r="5" spans="1:14" x14ac:dyDescent="0.25">
      <c r="A5" s="1" t="s">
        <v>94</v>
      </c>
      <c r="B5">
        <v>19</v>
      </c>
      <c r="C5">
        <v>1.32</v>
      </c>
      <c r="D5" s="6">
        <v>0.74</v>
      </c>
      <c r="E5" s="6">
        <v>0.37</v>
      </c>
      <c r="F5" s="6">
        <v>0.21</v>
      </c>
      <c r="G5" s="6">
        <v>0</v>
      </c>
      <c r="H5" s="6">
        <v>0</v>
      </c>
      <c r="I5" s="6">
        <v>0</v>
      </c>
      <c r="J5" s="6">
        <v>0.21</v>
      </c>
      <c r="K5" s="6">
        <v>0.79</v>
      </c>
      <c r="L5" s="6">
        <v>0.26</v>
      </c>
      <c r="M5" s="6">
        <v>0.53</v>
      </c>
      <c r="N5" s="6">
        <v>0</v>
      </c>
    </row>
    <row r="6" spans="1:14" x14ac:dyDescent="0.25">
      <c r="A6" s="1" t="s">
        <v>88</v>
      </c>
      <c r="B6">
        <v>18</v>
      </c>
      <c r="C6">
        <v>1.28</v>
      </c>
      <c r="D6" s="6">
        <v>0.72</v>
      </c>
      <c r="E6" s="6">
        <v>0.39</v>
      </c>
      <c r="F6" s="6">
        <v>0.11</v>
      </c>
      <c r="G6" s="6">
        <v>0.06</v>
      </c>
      <c r="H6" s="6">
        <v>0</v>
      </c>
      <c r="I6" s="6">
        <v>0</v>
      </c>
      <c r="J6" s="6">
        <v>0.17</v>
      </c>
      <c r="K6" s="6">
        <v>0.5</v>
      </c>
      <c r="L6" s="6">
        <v>0.61</v>
      </c>
      <c r="M6" s="6">
        <v>0.22</v>
      </c>
      <c r="N6" s="6">
        <v>0.33</v>
      </c>
    </row>
    <row r="7" spans="1:14" x14ac:dyDescent="0.25">
      <c r="A7" s="1" t="s">
        <v>97</v>
      </c>
      <c r="B7">
        <v>19</v>
      </c>
      <c r="C7">
        <v>1.26</v>
      </c>
      <c r="D7" s="6">
        <v>0.84</v>
      </c>
      <c r="E7" s="6">
        <v>0.37</v>
      </c>
      <c r="F7" s="6">
        <v>0.05</v>
      </c>
      <c r="G7" s="6">
        <v>0</v>
      </c>
      <c r="H7" s="6">
        <v>0</v>
      </c>
      <c r="I7" s="6">
        <v>0</v>
      </c>
      <c r="J7" s="6">
        <v>0.16</v>
      </c>
      <c r="K7" s="6">
        <v>0.53</v>
      </c>
      <c r="L7" s="6">
        <v>0.47</v>
      </c>
      <c r="M7" s="6">
        <v>0.37</v>
      </c>
      <c r="N7" s="6">
        <v>0.32</v>
      </c>
    </row>
    <row r="8" spans="1:14" x14ac:dyDescent="0.25">
      <c r="A8" s="1" t="s">
        <v>75</v>
      </c>
      <c r="B8">
        <v>19</v>
      </c>
      <c r="C8">
        <v>1.1599999999999999</v>
      </c>
      <c r="D8" s="6">
        <v>0.79</v>
      </c>
      <c r="E8" s="6">
        <v>0.26</v>
      </c>
      <c r="F8" s="6">
        <v>0.05</v>
      </c>
      <c r="G8" s="6">
        <v>0.05</v>
      </c>
      <c r="H8" s="6">
        <v>0</v>
      </c>
      <c r="I8" s="6">
        <v>0</v>
      </c>
      <c r="J8" s="6">
        <v>0.26</v>
      </c>
      <c r="K8" s="6">
        <v>0.47</v>
      </c>
      <c r="L8" s="6">
        <v>0.47</v>
      </c>
      <c r="M8" s="6">
        <v>0.26</v>
      </c>
      <c r="N8" s="6">
        <v>0.26</v>
      </c>
    </row>
    <row r="9" spans="1:14" x14ac:dyDescent="0.25">
      <c r="A9" s="1" t="s">
        <v>84</v>
      </c>
      <c r="B9">
        <v>19</v>
      </c>
      <c r="C9">
        <v>1.1599999999999999</v>
      </c>
      <c r="D9" s="6">
        <v>0.63</v>
      </c>
      <c r="E9" s="6">
        <v>0.47</v>
      </c>
      <c r="F9" s="6">
        <v>0.05</v>
      </c>
      <c r="G9" s="6">
        <v>0</v>
      </c>
      <c r="H9" s="6">
        <v>0</v>
      </c>
      <c r="I9" s="6">
        <v>0</v>
      </c>
      <c r="J9" s="6">
        <v>0.21</v>
      </c>
      <c r="K9" s="6">
        <v>0.53</v>
      </c>
      <c r="L9" s="6">
        <v>0.63</v>
      </c>
      <c r="M9" s="6">
        <v>0.16</v>
      </c>
      <c r="N9" s="6">
        <v>0.26</v>
      </c>
    </row>
    <row r="10" spans="1:14" x14ac:dyDescent="0.25">
      <c r="A10" s="1" t="s">
        <v>80</v>
      </c>
      <c r="B10">
        <v>18</v>
      </c>
      <c r="C10">
        <v>1.1100000000000001</v>
      </c>
      <c r="D10" s="6">
        <v>0.5</v>
      </c>
      <c r="E10" s="6">
        <v>0.33</v>
      </c>
      <c r="F10" s="6">
        <v>0.22</v>
      </c>
      <c r="G10" s="6">
        <v>0.06</v>
      </c>
      <c r="H10" s="6">
        <v>0</v>
      </c>
      <c r="I10" s="6">
        <v>0</v>
      </c>
      <c r="J10" s="6">
        <v>0.22</v>
      </c>
      <c r="K10" s="6">
        <v>0.67</v>
      </c>
      <c r="L10" s="6">
        <v>0.61</v>
      </c>
      <c r="M10" s="6">
        <v>0.17</v>
      </c>
      <c r="N10" s="6">
        <v>0.11</v>
      </c>
    </row>
    <row r="11" spans="1:14" x14ac:dyDescent="0.25">
      <c r="A11" s="1" t="s">
        <v>76</v>
      </c>
      <c r="B11">
        <v>19</v>
      </c>
      <c r="C11">
        <v>1.1100000000000001</v>
      </c>
      <c r="D11" s="6">
        <v>0.63</v>
      </c>
      <c r="E11" s="6">
        <v>0.32</v>
      </c>
      <c r="F11" s="6">
        <v>0.16</v>
      </c>
      <c r="G11" s="6">
        <v>0</v>
      </c>
      <c r="H11" s="6">
        <v>0</v>
      </c>
      <c r="I11" s="6">
        <v>0</v>
      </c>
      <c r="J11" s="6">
        <v>0.16</v>
      </c>
      <c r="K11" s="6">
        <v>0.68</v>
      </c>
      <c r="L11" s="6">
        <v>0.53</v>
      </c>
      <c r="M11" s="6">
        <v>0.32</v>
      </c>
      <c r="N11" s="6">
        <v>0.16</v>
      </c>
    </row>
    <row r="12" spans="1:14" x14ac:dyDescent="0.25">
      <c r="A12" s="1" t="s">
        <v>93</v>
      </c>
      <c r="B12">
        <v>19</v>
      </c>
      <c r="C12">
        <v>1.1100000000000001</v>
      </c>
      <c r="D12" s="6">
        <v>0.74</v>
      </c>
      <c r="E12" s="6">
        <v>0.37</v>
      </c>
      <c r="F12" s="6">
        <v>0</v>
      </c>
      <c r="G12" s="6">
        <v>0</v>
      </c>
      <c r="H12" s="6">
        <v>0</v>
      </c>
      <c r="I12" s="6">
        <v>0</v>
      </c>
      <c r="J12" s="6">
        <v>0.21</v>
      </c>
      <c r="K12" s="6">
        <v>0.53</v>
      </c>
      <c r="L12" s="6">
        <v>0.53</v>
      </c>
      <c r="M12" s="6">
        <v>0.26</v>
      </c>
      <c r="N12" s="6">
        <v>0.26</v>
      </c>
    </row>
    <row r="13" spans="1:14" x14ac:dyDescent="0.25">
      <c r="A13" s="1" t="s">
        <v>89</v>
      </c>
      <c r="B13">
        <v>19</v>
      </c>
      <c r="C13">
        <v>1.05</v>
      </c>
      <c r="D13" s="6">
        <v>0.63</v>
      </c>
      <c r="E13" s="6">
        <v>0.32</v>
      </c>
      <c r="F13" s="6">
        <v>0.11</v>
      </c>
      <c r="G13" s="6">
        <v>0</v>
      </c>
      <c r="H13" s="6">
        <v>0</v>
      </c>
      <c r="I13" s="6">
        <v>0</v>
      </c>
      <c r="J13" s="6">
        <v>0.21</v>
      </c>
      <c r="K13" s="6">
        <v>0.68</v>
      </c>
      <c r="L13" s="6">
        <v>0.47</v>
      </c>
      <c r="M13" s="6">
        <v>0.32</v>
      </c>
      <c r="N13" s="6">
        <v>0.11</v>
      </c>
    </row>
    <row r="14" spans="1:14" x14ac:dyDescent="0.25">
      <c r="A14" s="1" t="s">
        <v>91</v>
      </c>
      <c r="B14">
        <v>17</v>
      </c>
      <c r="C14">
        <v>1</v>
      </c>
      <c r="D14" s="6">
        <v>0.65</v>
      </c>
      <c r="E14" s="6">
        <v>0.28999999999999998</v>
      </c>
      <c r="F14" s="6">
        <v>0.06</v>
      </c>
      <c r="G14" s="6">
        <v>0</v>
      </c>
      <c r="H14" s="6">
        <v>0</v>
      </c>
      <c r="I14" s="6">
        <v>0</v>
      </c>
      <c r="J14" s="6">
        <v>0.12</v>
      </c>
      <c r="K14" s="6">
        <v>0.76</v>
      </c>
      <c r="L14" s="6">
        <v>0.47</v>
      </c>
      <c r="M14" s="6">
        <v>0.41</v>
      </c>
      <c r="N14" s="6">
        <v>0.12</v>
      </c>
    </row>
    <row r="15" spans="1:14" x14ac:dyDescent="0.25">
      <c r="A15" s="1" t="s">
        <v>77</v>
      </c>
      <c r="B15">
        <v>19</v>
      </c>
      <c r="C15">
        <v>0.95</v>
      </c>
      <c r="D15" s="6">
        <v>0.63</v>
      </c>
      <c r="E15" s="6">
        <v>0.26</v>
      </c>
      <c r="F15" s="6">
        <v>0.05</v>
      </c>
      <c r="G15" s="6">
        <v>0</v>
      </c>
      <c r="H15" s="6">
        <v>0</v>
      </c>
      <c r="I15" s="6">
        <v>0</v>
      </c>
      <c r="J15" s="6">
        <v>0.11</v>
      </c>
      <c r="K15" s="6">
        <v>0.53</v>
      </c>
      <c r="L15" s="6">
        <v>0.74</v>
      </c>
      <c r="M15" s="6">
        <v>0.16</v>
      </c>
      <c r="N15" s="6">
        <v>0.37</v>
      </c>
    </row>
    <row r="16" spans="1:14" x14ac:dyDescent="0.25">
      <c r="A16" s="1" t="s">
        <v>79</v>
      </c>
      <c r="B16">
        <v>19</v>
      </c>
      <c r="C16">
        <v>0.95</v>
      </c>
      <c r="D16" s="6">
        <v>0.68</v>
      </c>
      <c r="E16" s="6">
        <v>0.21</v>
      </c>
      <c r="F16" s="6">
        <v>0.05</v>
      </c>
      <c r="G16" s="6">
        <v>0</v>
      </c>
      <c r="H16" s="6">
        <v>0</v>
      </c>
      <c r="I16" s="6">
        <v>0</v>
      </c>
      <c r="J16" s="6">
        <v>0.11</v>
      </c>
      <c r="K16" s="6">
        <v>0.74</v>
      </c>
      <c r="L16" s="6">
        <v>0.47</v>
      </c>
      <c r="M16" s="6">
        <v>0.42</v>
      </c>
      <c r="N16" s="6">
        <v>0.16</v>
      </c>
    </row>
    <row r="17" spans="1:14" x14ac:dyDescent="0.25">
      <c r="A17" s="1" t="s">
        <v>87</v>
      </c>
      <c r="B17">
        <v>19</v>
      </c>
      <c r="C17">
        <v>0.95</v>
      </c>
      <c r="D17" s="6">
        <v>0.74</v>
      </c>
      <c r="E17" s="6">
        <v>0.21</v>
      </c>
      <c r="F17" s="6">
        <v>0</v>
      </c>
      <c r="G17" s="6">
        <v>0</v>
      </c>
      <c r="H17" s="6">
        <v>0</v>
      </c>
      <c r="I17" s="6">
        <v>0</v>
      </c>
      <c r="J17" s="6">
        <v>0.05</v>
      </c>
      <c r="K17" s="6">
        <v>0.79</v>
      </c>
      <c r="L17" s="6">
        <v>0.42</v>
      </c>
      <c r="M17" s="6">
        <v>0.53</v>
      </c>
      <c r="N17" s="6">
        <v>0.16</v>
      </c>
    </row>
    <row r="18" spans="1:14" x14ac:dyDescent="0.25">
      <c r="A18" s="1" t="s">
        <v>83</v>
      </c>
      <c r="B18">
        <v>18</v>
      </c>
      <c r="C18">
        <v>0.94</v>
      </c>
      <c r="D18" s="6">
        <v>0.5</v>
      </c>
      <c r="E18" s="6">
        <v>0.28000000000000003</v>
      </c>
      <c r="F18" s="6">
        <v>0.11</v>
      </c>
      <c r="G18" s="6">
        <v>0.06</v>
      </c>
      <c r="H18" s="6">
        <v>0</v>
      </c>
      <c r="I18" s="6">
        <v>0</v>
      </c>
      <c r="J18" s="6">
        <v>0.17</v>
      </c>
      <c r="K18" s="6">
        <v>0.61</v>
      </c>
      <c r="L18" s="6">
        <v>0.72</v>
      </c>
      <c r="M18" s="6">
        <v>0.11</v>
      </c>
      <c r="N18" s="6">
        <v>0.22</v>
      </c>
    </row>
    <row r="19" spans="1:14" x14ac:dyDescent="0.25">
      <c r="A19" s="1" t="s">
        <v>74</v>
      </c>
      <c r="B19">
        <v>19</v>
      </c>
      <c r="C19">
        <v>0.89</v>
      </c>
      <c r="D19" s="6">
        <v>0.57999999999999996</v>
      </c>
      <c r="E19" s="6">
        <v>0.21</v>
      </c>
      <c r="F19" s="6">
        <v>0.11</v>
      </c>
      <c r="G19" s="6">
        <v>0</v>
      </c>
      <c r="H19" s="6">
        <v>0</v>
      </c>
      <c r="I19" s="6">
        <v>0</v>
      </c>
      <c r="J19" s="6">
        <v>0.21</v>
      </c>
      <c r="K19" s="6">
        <v>0.47</v>
      </c>
      <c r="L19" s="6">
        <v>0.74</v>
      </c>
      <c r="M19" s="6">
        <v>0.05</v>
      </c>
      <c r="N19" s="6">
        <v>0.32</v>
      </c>
    </row>
    <row r="20" spans="1:14" x14ac:dyDescent="0.25">
      <c r="A20" s="1" t="s">
        <v>95</v>
      </c>
      <c r="B20">
        <v>19</v>
      </c>
      <c r="C20">
        <v>0.89</v>
      </c>
      <c r="D20" s="6">
        <v>0.53</v>
      </c>
      <c r="E20" s="6">
        <v>0.32</v>
      </c>
      <c r="F20" s="6">
        <v>0.05</v>
      </c>
      <c r="G20" s="6">
        <v>0</v>
      </c>
      <c r="H20" s="6">
        <v>0</v>
      </c>
      <c r="I20" s="6">
        <v>0</v>
      </c>
      <c r="J20" s="6">
        <v>0.21</v>
      </c>
      <c r="K20" s="6">
        <v>0.57999999999999996</v>
      </c>
      <c r="L20" s="6">
        <v>0.68</v>
      </c>
      <c r="M20" s="6">
        <v>0.11</v>
      </c>
      <c r="N20" s="6">
        <v>0.21</v>
      </c>
    </row>
    <row r="21" spans="1:14" x14ac:dyDescent="0.25">
      <c r="A21" s="1" t="s">
        <v>81</v>
      </c>
      <c r="B21">
        <v>18</v>
      </c>
      <c r="C21">
        <v>0.83</v>
      </c>
      <c r="D21" s="6">
        <v>0.56000000000000005</v>
      </c>
      <c r="E21" s="6">
        <v>0.17</v>
      </c>
      <c r="F21" s="6">
        <v>0.06</v>
      </c>
      <c r="G21" s="6">
        <v>0.06</v>
      </c>
      <c r="H21" s="6">
        <v>0</v>
      </c>
      <c r="I21" s="6">
        <v>0</v>
      </c>
      <c r="J21" s="6">
        <v>0.11</v>
      </c>
      <c r="K21" s="6">
        <v>0.78</v>
      </c>
      <c r="L21" s="6">
        <v>0.56000000000000005</v>
      </c>
      <c r="M21" s="6">
        <v>0.33</v>
      </c>
      <c r="N21" s="6">
        <v>0.11</v>
      </c>
    </row>
    <row r="22" spans="1:14" x14ac:dyDescent="0.25">
      <c r="A22" s="1" t="s">
        <v>90</v>
      </c>
      <c r="B22">
        <v>18</v>
      </c>
      <c r="C22">
        <v>0.83</v>
      </c>
      <c r="D22" s="6">
        <v>0.56000000000000005</v>
      </c>
      <c r="E22" s="6">
        <v>0.17</v>
      </c>
      <c r="F22" s="6">
        <v>0.11</v>
      </c>
      <c r="G22" s="6">
        <v>0</v>
      </c>
      <c r="H22" s="6">
        <v>0</v>
      </c>
      <c r="I22" s="6">
        <v>0</v>
      </c>
      <c r="J22" s="6">
        <v>0.17</v>
      </c>
      <c r="K22" s="6">
        <v>0.61</v>
      </c>
      <c r="L22" s="6">
        <v>0.67</v>
      </c>
      <c r="M22" s="6">
        <v>0.17</v>
      </c>
      <c r="N22" s="6">
        <v>0.22</v>
      </c>
    </row>
    <row r="23" spans="1:14" x14ac:dyDescent="0.25">
      <c r="A23" s="1" t="s">
        <v>78</v>
      </c>
      <c r="B23">
        <v>19</v>
      </c>
      <c r="C23">
        <v>0.79</v>
      </c>
      <c r="D23" s="6">
        <v>0.53</v>
      </c>
      <c r="E23" s="6">
        <v>0.21</v>
      </c>
      <c r="F23" s="6">
        <v>0.05</v>
      </c>
      <c r="G23" s="6">
        <v>0</v>
      </c>
      <c r="H23" s="6">
        <v>0</v>
      </c>
      <c r="I23" s="6">
        <v>0</v>
      </c>
      <c r="J23" s="6">
        <v>0.05</v>
      </c>
      <c r="K23" s="6">
        <v>0.63</v>
      </c>
      <c r="L23" s="6">
        <v>0.79</v>
      </c>
      <c r="M23" s="6">
        <v>0.16</v>
      </c>
      <c r="N23" s="6">
        <v>0.32</v>
      </c>
    </row>
    <row r="24" spans="1:14" x14ac:dyDescent="0.25">
      <c r="A24" s="1" t="s">
        <v>92</v>
      </c>
      <c r="B24">
        <v>19</v>
      </c>
      <c r="C24">
        <v>0.68</v>
      </c>
      <c r="D24" s="6">
        <v>0.68</v>
      </c>
      <c r="E24" s="6">
        <v>0</v>
      </c>
      <c r="F24" s="6">
        <v>0</v>
      </c>
      <c r="G24" s="6">
        <v>0</v>
      </c>
      <c r="H24" s="6">
        <v>0</v>
      </c>
      <c r="I24" s="6">
        <v>0</v>
      </c>
      <c r="J24" s="6">
        <v>0</v>
      </c>
      <c r="K24" s="6">
        <v>0.68</v>
      </c>
      <c r="L24" s="6">
        <v>0.63</v>
      </c>
      <c r="M24" s="6">
        <v>0.37</v>
      </c>
      <c r="N24" s="6">
        <v>0.32</v>
      </c>
    </row>
    <row r="25" spans="1:14" x14ac:dyDescent="0.25">
      <c r="A25" s="1" t="s">
        <v>96</v>
      </c>
      <c r="B25">
        <v>19</v>
      </c>
      <c r="C25">
        <v>0.68</v>
      </c>
      <c r="D25" s="6">
        <v>0.47</v>
      </c>
      <c r="E25" s="6">
        <v>0.21</v>
      </c>
      <c r="F25" s="6">
        <v>0</v>
      </c>
      <c r="G25" s="6">
        <v>0</v>
      </c>
      <c r="H25" s="6">
        <v>0</v>
      </c>
      <c r="I25" s="6">
        <v>0</v>
      </c>
      <c r="J25" s="6">
        <v>0.05</v>
      </c>
      <c r="K25" s="6">
        <v>0.84</v>
      </c>
      <c r="L25" s="6">
        <v>0.63</v>
      </c>
      <c r="M25" s="6">
        <v>0.32</v>
      </c>
      <c r="N25" s="6">
        <v>0.11</v>
      </c>
    </row>
  </sheetData>
  <pageMargins left="0.7" right="0.7" top="0.75" bottom="0.75" header="0.3" footer="0.3"/>
  <tableParts count="1">
    <tablePart r:id="rId1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4436CA-4F2B-4D53-8E54-A216D016E52B}">
  <dimension ref="A1:N25"/>
  <sheetViews>
    <sheetView workbookViewId="0">
      <selection activeCell="D2" sqref="D2:N21"/>
    </sheetView>
  </sheetViews>
  <sheetFormatPr defaultRowHeight="15" x14ac:dyDescent="0.25"/>
  <cols>
    <col min="1" max="1" width="20.28515625" bestFit="1" customWidth="1"/>
    <col min="2" max="2" width="5.85546875" bestFit="1" customWidth="1"/>
    <col min="3" max="3" width="6.5703125" bestFit="1" customWidth="1"/>
    <col min="4" max="9" width="6.85546875" bestFit="1" customWidth="1"/>
    <col min="10" max="10" width="6.42578125" bestFit="1" customWidth="1"/>
    <col min="11" max="11" width="5.42578125" bestFit="1" customWidth="1"/>
    <col min="12" max="12" width="6.28515625" bestFit="1" customWidth="1"/>
    <col min="13" max="13" width="7.7109375" bestFit="1" customWidth="1"/>
    <col min="14" max="14" width="6.5703125" bestFit="1" customWidth="1"/>
  </cols>
  <sheetData>
    <row r="1" spans="1:14" x14ac:dyDescent="0.25">
      <c r="A1" t="s">
        <v>54</v>
      </c>
      <c r="B1" t="s">
        <v>27</v>
      </c>
      <c r="C1" t="s">
        <v>40</v>
      </c>
      <c r="D1" t="s">
        <v>41</v>
      </c>
      <c r="E1" t="s">
        <v>42</v>
      </c>
      <c r="F1" t="s">
        <v>43</v>
      </c>
      <c r="G1" t="s">
        <v>44</v>
      </c>
      <c r="H1" t="s">
        <v>45</v>
      </c>
      <c r="I1" t="s">
        <v>46</v>
      </c>
      <c r="J1" t="s">
        <v>47</v>
      </c>
      <c r="K1" t="s">
        <v>48</v>
      </c>
      <c r="L1" t="s">
        <v>49</v>
      </c>
      <c r="M1" t="s">
        <v>50</v>
      </c>
      <c r="N1" t="s">
        <v>51</v>
      </c>
    </row>
    <row r="2" spans="1:14" x14ac:dyDescent="0.25">
      <c r="A2" s="1" t="s">
        <v>82</v>
      </c>
      <c r="B2">
        <v>19</v>
      </c>
      <c r="C2">
        <v>1.58</v>
      </c>
      <c r="D2" s="6">
        <v>0.84</v>
      </c>
      <c r="E2" s="6">
        <v>0.53</v>
      </c>
      <c r="F2" s="6">
        <v>0.21</v>
      </c>
      <c r="G2" s="6">
        <v>0</v>
      </c>
      <c r="H2" s="6">
        <v>0</v>
      </c>
      <c r="I2" s="6">
        <v>0</v>
      </c>
      <c r="J2" s="6">
        <v>0.26</v>
      </c>
      <c r="K2" s="6">
        <v>0.47</v>
      </c>
      <c r="L2" s="6">
        <v>0.42</v>
      </c>
      <c r="M2" s="6">
        <v>0.32</v>
      </c>
      <c r="N2" s="6">
        <v>0.26</v>
      </c>
    </row>
    <row r="3" spans="1:14" x14ac:dyDescent="0.25">
      <c r="A3" s="1" t="s">
        <v>81</v>
      </c>
      <c r="B3">
        <v>19</v>
      </c>
      <c r="C3">
        <v>1.42</v>
      </c>
      <c r="D3" s="6">
        <v>0.79</v>
      </c>
      <c r="E3" s="6">
        <v>0.37</v>
      </c>
      <c r="F3" s="6">
        <v>0.21</v>
      </c>
      <c r="G3" s="6">
        <v>0.05</v>
      </c>
      <c r="H3" s="6">
        <v>0</v>
      </c>
      <c r="I3" s="6">
        <v>0</v>
      </c>
      <c r="J3" s="6">
        <v>0.05</v>
      </c>
      <c r="K3" s="6">
        <v>0.63</v>
      </c>
      <c r="L3" s="6">
        <v>0.53</v>
      </c>
      <c r="M3" s="6">
        <v>0.42</v>
      </c>
      <c r="N3" s="6">
        <v>0.32</v>
      </c>
    </row>
    <row r="4" spans="1:14" x14ac:dyDescent="0.25">
      <c r="A4" s="1" t="s">
        <v>79</v>
      </c>
      <c r="B4">
        <v>18</v>
      </c>
      <c r="C4">
        <v>1.28</v>
      </c>
      <c r="D4" s="6">
        <v>0.78</v>
      </c>
      <c r="E4" s="6">
        <v>0.28000000000000003</v>
      </c>
      <c r="F4" s="6">
        <v>0.17</v>
      </c>
      <c r="G4" s="6">
        <v>0.06</v>
      </c>
      <c r="H4" s="6">
        <v>0</v>
      </c>
      <c r="I4" s="6">
        <v>0</v>
      </c>
      <c r="J4" s="6">
        <v>0.28000000000000003</v>
      </c>
      <c r="K4" s="6">
        <v>0.56000000000000005</v>
      </c>
      <c r="L4" s="6">
        <v>0.39</v>
      </c>
      <c r="M4" s="6">
        <v>0.33</v>
      </c>
      <c r="N4" s="6">
        <v>0.17</v>
      </c>
    </row>
    <row r="5" spans="1:14" x14ac:dyDescent="0.25">
      <c r="A5" s="1" t="s">
        <v>76</v>
      </c>
      <c r="B5">
        <v>19</v>
      </c>
      <c r="C5">
        <v>1.26</v>
      </c>
      <c r="D5" s="6">
        <v>0.84</v>
      </c>
      <c r="E5" s="6">
        <v>0.26</v>
      </c>
      <c r="F5" s="6">
        <v>0.11</v>
      </c>
      <c r="G5" s="6">
        <v>0.05</v>
      </c>
      <c r="H5" s="6">
        <v>0</v>
      </c>
      <c r="I5" s="6">
        <v>0</v>
      </c>
      <c r="J5" s="6">
        <v>0.16</v>
      </c>
      <c r="K5" s="6">
        <v>0.47</v>
      </c>
      <c r="L5" s="6">
        <v>0.53</v>
      </c>
      <c r="M5" s="6">
        <v>0.32</v>
      </c>
      <c r="N5" s="6">
        <v>0.37</v>
      </c>
    </row>
    <row r="6" spans="1:14" x14ac:dyDescent="0.25">
      <c r="A6" s="1" t="s">
        <v>92</v>
      </c>
      <c r="B6">
        <v>19</v>
      </c>
      <c r="C6">
        <v>1.26</v>
      </c>
      <c r="D6" s="6">
        <v>0.57999999999999996</v>
      </c>
      <c r="E6" s="6">
        <v>0.42</v>
      </c>
      <c r="F6" s="6">
        <v>0.16</v>
      </c>
      <c r="G6" s="6">
        <v>0.05</v>
      </c>
      <c r="H6" s="6">
        <v>0.05</v>
      </c>
      <c r="I6" s="6">
        <v>0</v>
      </c>
      <c r="J6" s="6">
        <v>0.11</v>
      </c>
      <c r="K6" s="6">
        <v>0.53</v>
      </c>
      <c r="L6" s="6">
        <v>0.79</v>
      </c>
      <c r="M6" s="6">
        <v>0.11</v>
      </c>
      <c r="N6" s="6">
        <v>0.37</v>
      </c>
    </row>
    <row r="7" spans="1:14" x14ac:dyDescent="0.25">
      <c r="A7" s="1" t="s">
        <v>89</v>
      </c>
      <c r="B7">
        <v>18</v>
      </c>
      <c r="C7">
        <v>1.22</v>
      </c>
      <c r="D7" s="6">
        <v>0.78</v>
      </c>
      <c r="E7" s="6">
        <v>0.33</v>
      </c>
      <c r="F7" s="6">
        <v>0.11</v>
      </c>
      <c r="G7" s="6">
        <v>0</v>
      </c>
      <c r="H7" s="6">
        <v>0</v>
      </c>
      <c r="I7" s="6">
        <v>0</v>
      </c>
      <c r="J7" s="6">
        <v>0.22</v>
      </c>
      <c r="K7" s="6">
        <v>0.61</v>
      </c>
      <c r="L7" s="6">
        <v>0.39</v>
      </c>
      <c r="M7" s="6">
        <v>0.39</v>
      </c>
      <c r="N7" s="6">
        <v>0.17</v>
      </c>
    </row>
    <row r="8" spans="1:14" x14ac:dyDescent="0.25">
      <c r="A8" s="1" t="s">
        <v>93</v>
      </c>
      <c r="B8">
        <v>18</v>
      </c>
      <c r="C8">
        <v>1.22</v>
      </c>
      <c r="D8" s="6">
        <v>0.56000000000000005</v>
      </c>
      <c r="E8" s="6">
        <v>0.39</v>
      </c>
      <c r="F8" s="6">
        <v>0.22</v>
      </c>
      <c r="G8" s="6">
        <v>0.06</v>
      </c>
      <c r="H8" s="6">
        <v>0</v>
      </c>
      <c r="I8" s="6">
        <v>0</v>
      </c>
      <c r="J8" s="6">
        <v>0.17</v>
      </c>
      <c r="K8" s="6">
        <v>0.44</v>
      </c>
      <c r="L8" s="6">
        <v>0.83</v>
      </c>
      <c r="M8" s="6">
        <v>0</v>
      </c>
      <c r="N8" s="6">
        <v>0.39</v>
      </c>
    </row>
    <row r="9" spans="1:14" x14ac:dyDescent="0.25">
      <c r="A9" s="1" t="s">
        <v>78</v>
      </c>
      <c r="B9">
        <v>19</v>
      </c>
      <c r="C9">
        <v>1.21</v>
      </c>
      <c r="D9" s="6">
        <v>0.74</v>
      </c>
      <c r="E9" s="6">
        <v>0.37</v>
      </c>
      <c r="F9" s="6">
        <v>0.11</v>
      </c>
      <c r="G9" s="6">
        <v>0</v>
      </c>
      <c r="H9" s="6">
        <v>0</v>
      </c>
      <c r="I9" s="6">
        <v>0</v>
      </c>
      <c r="J9" s="6">
        <v>0.11</v>
      </c>
      <c r="K9" s="6">
        <v>0.47</v>
      </c>
      <c r="L9" s="6">
        <v>0.68</v>
      </c>
      <c r="M9" s="6">
        <v>0.21</v>
      </c>
      <c r="N9" s="6">
        <v>0.42</v>
      </c>
    </row>
    <row r="10" spans="1:14" x14ac:dyDescent="0.25">
      <c r="A10" s="1" t="s">
        <v>86</v>
      </c>
      <c r="B10">
        <v>19</v>
      </c>
      <c r="C10">
        <v>1.21</v>
      </c>
      <c r="D10" s="6">
        <v>0.63</v>
      </c>
      <c r="E10" s="6">
        <v>0.26</v>
      </c>
      <c r="F10" s="6">
        <v>0.26</v>
      </c>
      <c r="G10" s="6">
        <v>0.05</v>
      </c>
      <c r="H10" s="6">
        <v>0</v>
      </c>
      <c r="I10" s="6">
        <v>0</v>
      </c>
      <c r="J10" s="6">
        <v>0.21</v>
      </c>
      <c r="K10" s="6">
        <v>0.63</v>
      </c>
      <c r="L10" s="6">
        <v>0.53</v>
      </c>
      <c r="M10" s="6">
        <v>0.26</v>
      </c>
      <c r="N10" s="6">
        <v>0.16</v>
      </c>
    </row>
    <row r="11" spans="1:14" x14ac:dyDescent="0.25">
      <c r="A11" s="1" t="s">
        <v>94</v>
      </c>
      <c r="B11">
        <v>19</v>
      </c>
      <c r="C11">
        <v>1.1599999999999999</v>
      </c>
      <c r="D11" s="6">
        <v>0.74</v>
      </c>
      <c r="E11" s="6">
        <v>0.37</v>
      </c>
      <c r="F11" s="6">
        <v>0.05</v>
      </c>
      <c r="G11" s="6">
        <v>0</v>
      </c>
      <c r="H11" s="6">
        <v>0</v>
      </c>
      <c r="I11" s="6">
        <v>0</v>
      </c>
      <c r="J11" s="6">
        <v>0.21</v>
      </c>
      <c r="K11" s="6">
        <v>0.53</v>
      </c>
      <c r="L11" s="6">
        <v>0.53</v>
      </c>
      <c r="M11" s="6">
        <v>0.26</v>
      </c>
      <c r="N11" s="6">
        <v>0.26</v>
      </c>
    </row>
    <row r="12" spans="1:14" x14ac:dyDescent="0.25">
      <c r="A12" s="1" t="s">
        <v>77</v>
      </c>
      <c r="B12">
        <v>18</v>
      </c>
      <c r="C12">
        <v>1.1100000000000001</v>
      </c>
      <c r="D12" s="6">
        <v>0.78</v>
      </c>
      <c r="E12" s="6">
        <v>0.22</v>
      </c>
      <c r="F12" s="6">
        <v>0.11</v>
      </c>
      <c r="G12" s="6">
        <v>0</v>
      </c>
      <c r="H12" s="6">
        <v>0</v>
      </c>
      <c r="I12" s="6">
        <v>0</v>
      </c>
      <c r="J12" s="6">
        <v>0.17</v>
      </c>
      <c r="K12" s="6">
        <v>0.44</v>
      </c>
      <c r="L12" s="6">
        <v>0.61</v>
      </c>
      <c r="M12" s="6">
        <v>0.22</v>
      </c>
      <c r="N12" s="6">
        <v>0.39</v>
      </c>
    </row>
    <row r="13" spans="1:14" x14ac:dyDescent="0.25">
      <c r="A13" s="1" t="s">
        <v>95</v>
      </c>
      <c r="B13">
        <v>19</v>
      </c>
      <c r="C13">
        <v>1.1100000000000001</v>
      </c>
      <c r="D13" s="6">
        <v>0.57999999999999996</v>
      </c>
      <c r="E13" s="6">
        <v>0.32</v>
      </c>
      <c r="F13" s="6">
        <v>0.16</v>
      </c>
      <c r="G13" s="6">
        <v>0.05</v>
      </c>
      <c r="H13" s="6">
        <v>0</v>
      </c>
      <c r="I13" s="6">
        <v>0</v>
      </c>
      <c r="J13" s="6">
        <v>0.26</v>
      </c>
      <c r="K13" s="6">
        <v>0.53</v>
      </c>
      <c r="L13" s="6">
        <v>0.63</v>
      </c>
      <c r="M13" s="6">
        <v>0.11</v>
      </c>
      <c r="N13" s="6">
        <v>0.21</v>
      </c>
    </row>
    <row r="14" spans="1:14" x14ac:dyDescent="0.25">
      <c r="A14" s="1" t="s">
        <v>83</v>
      </c>
      <c r="B14">
        <v>19</v>
      </c>
      <c r="C14">
        <v>1</v>
      </c>
      <c r="D14" s="6">
        <v>0.68</v>
      </c>
      <c r="E14" s="6">
        <v>0.26</v>
      </c>
      <c r="F14" s="6">
        <v>0.05</v>
      </c>
      <c r="G14" s="6">
        <v>0</v>
      </c>
      <c r="H14" s="6">
        <v>0</v>
      </c>
      <c r="I14" s="6">
        <v>0</v>
      </c>
      <c r="J14" s="6">
        <v>0.16</v>
      </c>
      <c r="K14" s="6">
        <v>0.47</v>
      </c>
      <c r="L14" s="6">
        <v>0.68</v>
      </c>
      <c r="M14" s="6">
        <v>0.16</v>
      </c>
      <c r="N14" s="6">
        <v>0.37</v>
      </c>
    </row>
    <row r="15" spans="1:14" x14ac:dyDescent="0.25">
      <c r="A15" s="1" t="s">
        <v>90</v>
      </c>
      <c r="B15">
        <v>19</v>
      </c>
      <c r="C15">
        <v>1</v>
      </c>
      <c r="D15" s="6">
        <v>0.63</v>
      </c>
      <c r="E15" s="6">
        <v>0.32</v>
      </c>
      <c r="F15" s="6">
        <v>0.05</v>
      </c>
      <c r="G15" s="6">
        <v>0</v>
      </c>
      <c r="H15" s="6">
        <v>0</v>
      </c>
      <c r="I15" s="6">
        <v>0</v>
      </c>
      <c r="J15" s="6">
        <v>0.21</v>
      </c>
      <c r="K15" s="6">
        <v>0.42</v>
      </c>
      <c r="L15" s="6">
        <v>0.74</v>
      </c>
      <c r="M15" s="6">
        <v>0.05</v>
      </c>
      <c r="N15" s="6">
        <v>0.37</v>
      </c>
    </row>
    <row r="16" spans="1:14" x14ac:dyDescent="0.25">
      <c r="A16" s="1" t="s">
        <v>91</v>
      </c>
      <c r="B16">
        <v>19</v>
      </c>
      <c r="C16">
        <v>1</v>
      </c>
      <c r="D16" s="6">
        <v>0.68</v>
      </c>
      <c r="E16" s="6">
        <v>0.26</v>
      </c>
      <c r="F16" s="6">
        <v>0.05</v>
      </c>
      <c r="G16" s="6">
        <v>0</v>
      </c>
      <c r="H16" s="6">
        <v>0</v>
      </c>
      <c r="I16" s="6">
        <v>0</v>
      </c>
      <c r="J16" s="6">
        <v>0.21</v>
      </c>
      <c r="K16" s="6">
        <v>0.53</v>
      </c>
      <c r="L16" s="6">
        <v>0.57999999999999996</v>
      </c>
      <c r="M16" s="6">
        <v>0.21</v>
      </c>
      <c r="N16" s="6">
        <v>0.26</v>
      </c>
    </row>
    <row r="17" spans="1:14" x14ac:dyDescent="0.25">
      <c r="A17" s="1" t="s">
        <v>80</v>
      </c>
      <c r="B17">
        <v>19</v>
      </c>
      <c r="C17">
        <v>0.95</v>
      </c>
      <c r="D17" s="6">
        <v>0.63</v>
      </c>
      <c r="E17" s="6">
        <v>0.32</v>
      </c>
      <c r="F17" s="6">
        <v>0</v>
      </c>
      <c r="G17" s="6">
        <v>0</v>
      </c>
      <c r="H17" s="6">
        <v>0</v>
      </c>
      <c r="I17" s="6">
        <v>0</v>
      </c>
      <c r="J17" s="6">
        <v>0.21</v>
      </c>
      <c r="K17" s="6">
        <v>0.53</v>
      </c>
      <c r="L17" s="6">
        <v>0.63</v>
      </c>
      <c r="M17" s="6">
        <v>0.16</v>
      </c>
      <c r="N17" s="6">
        <v>0.26</v>
      </c>
    </row>
    <row r="18" spans="1:14" x14ac:dyDescent="0.25">
      <c r="A18" s="1" t="s">
        <v>97</v>
      </c>
      <c r="B18">
        <v>19</v>
      </c>
      <c r="C18">
        <v>0.95</v>
      </c>
      <c r="D18" s="6">
        <v>0.63</v>
      </c>
      <c r="E18" s="6">
        <v>0.32</v>
      </c>
      <c r="F18" s="6">
        <v>0</v>
      </c>
      <c r="G18" s="6">
        <v>0</v>
      </c>
      <c r="H18" s="6">
        <v>0</v>
      </c>
      <c r="I18" s="6">
        <v>0</v>
      </c>
      <c r="J18" s="6">
        <v>0.16</v>
      </c>
      <c r="K18" s="6">
        <v>0.53</v>
      </c>
      <c r="L18" s="6">
        <v>0.68</v>
      </c>
      <c r="M18" s="6">
        <v>0.16</v>
      </c>
      <c r="N18" s="6">
        <v>0.32</v>
      </c>
    </row>
    <row r="19" spans="1:14" x14ac:dyDescent="0.25">
      <c r="A19" s="1" t="s">
        <v>74</v>
      </c>
      <c r="B19">
        <v>18</v>
      </c>
      <c r="C19">
        <v>0.83</v>
      </c>
      <c r="D19" s="6">
        <v>0.56000000000000005</v>
      </c>
      <c r="E19" s="6">
        <v>0.17</v>
      </c>
      <c r="F19" s="6">
        <v>0.06</v>
      </c>
      <c r="G19" s="6">
        <v>0.06</v>
      </c>
      <c r="H19" s="6">
        <v>0</v>
      </c>
      <c r="I19" s="6">
        <v>0</v>
      </c>
      <c r="J19" s="6">
        <v>0.11</v>
      </c>
      <c r="K19" s="6">
        <v>0.72</v>
      </c>
      <c r="L19" s="6">
        <v>0.61</v>
      </c>
      <c r="M19" s="6">
        <v>0.28000000000000003</v>
      </c>
      <c r="N19" s="6">
        <v>0.17</v>
      </c>
    </row>
    <row r="20" spans="1:14" x14ac:dyDescent="0.25">
      <c r="A20" s="1" t="s">
        <v>84</v>
      </c>
      <c r="B20">
        <v>18</v>
      </c>
      <c r="C20">
        <v>0.83</v>
      </c>
      <c r="D20" s="6">
        <v>0.56000000000000005</v>
      </c>
      <c r="E20" s="6">
        <v>0.22</v>
      </c>
      <c r="F20" s="6">
        <v>0.06</v>
      </c>
      <c r="G20" s="6">
        <v>0</v>
      </c>
      <c r="H20" s="6">
        <v>0</v>
      </c>
      <c r="I20" s="6">
        <v>0</v>
      </c>
      <c r="J20" s="6">
        <v>0.17</v>
      </c>
      <c r="K20" s="6">
        <v>0.56000000000000005</v>
      </c>
      <c r="L20" s="6">
        <v>0.72</v>
      </c>
      <c r="M20" s="6">
        <v>0.11</v>
      </c>
      <c r="N20" s="6">
        <v>0.28000000000000003</v>
      </c>
    </row>
    <row r="21" spans="1:14" x14ac:dyDescent="0.25">
      <c r="A21" s="1" t="s">
        <v>85</v>
      </c>
      <c r="B21">
        <v>17</v>
      </c>
      <c r="C21">
        <v>0.82</v>
      </c>
      <c r="D21" s="6">
        <v>0.53</v>
      </c>
      <c r="E21" s="6">
        <v>0.24</v>
      </c>
      <c r="F21" s="6">
        <v>0.06</v>
      </c>
      <c r="G21" s="6">
        <v>0</v>
      </c>
      <c r="H21" s="6">
        <v>0</v>
      </c>
      <c r="I21" s="6">
        <v>0</v>
      </c>
      <c r="J21" s="6">
        <v>0.18</v>
      </c>
      <c r="K21" s="6">
        <v>0.65</v>
      </c>
      <c r="L21" s="6">
        <v>0.65</v>
      </c>
      <c r="M21" s="6">
        <v>0.18</v>
      </c>
      <c r="N21" s="6">
        <v>0.18</v>
      </c>
    </row>
    <row r="22" spans="1:14" x14ac:dyDescent="0.25">
      <c r="A22" s="1" t="s">
        <v>88</v>
      </c>
      <c r="B22">
        <v>19</v>
      </c>
      <c r="C22">
        <v>0.79</v>
      </c>
      <c r="D22" s="6">
        <v>0.53</v>
      </c>
      <c r="E22" s="6">
        <v>0.21</v>
      </c>
      <c r="F22" s="6">
        <v>0.05</v>
      </c>
      <c r="G22" s="6">
        <v>0</v>
      </c>
      <c r="H22" s="6">
        <v>0</v>
      </c>
      <c r="I22" s="6">
        <v>0</v>
      </c>
      <c r="J22" s="6">
        <v>0.11</v>
      </c>
      <c r="K22" s="6">
        <v>0.53</v>
      </c>
      <c r="L22" s="6">
        <v>0.84</v>
      </c>
      <c r="M22" s="6">
        <v>0.05</v>
      </c>
      <c r="N22" s="6">
        <v>0.37</v>
      </c>
    </row>
    <row r="23" spans="1:14" x14ac:dyDescent="0.25">
      <c r="A23" s="1" t="s">
        <v>96</v>
      </c>
      <c r="B23">
        <v>19</v>
      </c>
      <c r="C23">
        <v>0.74</v>
      </c>
      <c r="D23" s="6">
        <v>0.53</v>
      </c>
      <c r="E23" s="6">
        <v>0.16</v>
      </c>
      <c r="F23" s="6">
        <v>0.05</v>
      </c>
      <c r="G23" s="6">
        <v>0</v>
      </c>
      <c r="H23" s="6">
        <v>0</v>
      </c>
      <c r="I23" s="6">
        <v>0</v>
      </c>
      <c r="J23" s="6">
        <v>0.11</v>
      </c>
      <c r="K23" s="6">
        <v>0.57999999999999996</v>
      </c>
      <c r="L23" s="6">
        <v>0.79</v>
      </c>
      <c r="M23" s="6">
        <v>0.11</v>
      </c>
      <c r="N23" s="6">
        <v>0.32</v>
      </c>
    </row>
    <row r="24" spans="1:14" x14ac:dyDescent="0.25">
      <c r="A24" s="1" t="s">
        <v>75</v>
      </c>
      <c r="B24">
        <v>19</v>
      </c>
      <c r="C24">
        <v>0.63</v>
      </c>
      <c r="D24" s="6">
        <v>0.47</v>
      </c>
      <c r="E24" s="6">
        <v>0.16</v>
      </c>
      <c r="F24" s="6">
        <v>0</v>
      </c>
      <c r="G24" s="6">
        <v>0</v>
      </c>
      <c r="H24" s="6">
        <v>0</v>
      </c>
      <c r="I24" s="6">
        <v>0</v>
      </c>
      <c r="J24" s="6">
        <v>0.05</v>
      </c>
      <c r="K24" s="6">
        <v>0.74</v>
      </c>
      <c r="L24" s="6">
        <v>0.74</v>
      </c>
      <c r="M24" s="6">
        <v>0.21</v>
      </c>
      <c r="N24" s="6">
        <v>0.21</v>
      </c>
    </row>
    <row r="25" spans="1:14" x14ac:dyDescent="0.25">
      <c r="A25" s="1" t="s">
        <v>87</v>
      </c>
      <c r="B25">
        <v>19</v>
      </c>
      <c r="C25">
        <v>0.63</v>
      </c>
      <c r="D25" s="6">
        <v>0.47</v>
      </c>
      <c r="E25" s="6">
        <v>0.16</v>
      </c>
      <c r="F25" s="6">
        <v>0</v>
      </c>
      <c r="G25" s="6">
        <v>0</v>
      </c>
      <c r="H25" s="6">
        <v>0</v>
      </c>
      <c r="I25" s="6">
        <v>0</v>
      </c>
      <c r="J25" s="6">
        <v>0.16</v>
      </c>
      <c r="K25" s="6">
        <v>0.84</v>
      </c>
      <c r="L25" s="6">
        <v>0.53</v>
      </c>
      <c r="M25" s="6">
        <v>0.32</v>
      </c>
      <c r="N25" s="6">
        <v>0</v>
      </c>
    </row>
  </sheetData>
  <pageMargins left="0.7" right="0.7" top="0.75" bottom="0.75" header="0.3" footer="0.3"/>
  <tableParts count="1">
    <tablePart r:id="rId1"/>
  </tableParts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F69668-A7D1-43BF-984C-0A30451F67A1}">
  <sheetPr>
    <pageSetUpPr fitToPage="1"/>
  </sheetPr>
  <dimension ref="A1:P21"/>
  <sheetViews>
    <sheetView showGridLines="0" tabSelected="1" zoomScale="90" zoomScaleNormal="90" workbookViewId="0">
      <selection activeCell="J18" sqref="J18"/>
    </sheetView>
  </sheetViews>
  <sheetFormatPr defaultRowHeight="15" x14ac:dyDescent="0.25"/>
  <cols>
    <col min="3" max="3" width="26.140625" customWidth="1"/>
    <col min="4" max="4" width="7.7109375" customWidth="1"/>
    <col min="7" max="7" width="29.42578125" customWidth="1"/>
    <col min="8" max="8" width="7.5703125" style="4" customWidth="1"/>
    <col min="11" max="11" width="9.140625" style="4"/>
    <col min="12" max="12" width="0" hidden="1" customWidth="1"/>
    <col min="13" max="13" width="45.7109375" customWidth="1"/>
  </cols>
  <sheetData>
    <row r="1" spans="1:15" x14ac:dyDescent="0.25">
      <c r="A1" s="15" t="s">
        <v>104</v>
      </c>
      <c r="B1" s="15"/>
      <c r="C1" s="15"/>
      <c r="D1" s="15"/>
      <c r="E1" s="15"/>
      <c r="F1" s="15"/>
      <c r="G1" s="15"/>
      <c r="H1" s="14" t="s">
        <v>24</v>
      </c>
      <c r="I1" s="14"/>
      <c r="J1" t="s">
        <v>75</v>
      </c>
      <c r="L1" t="str">
        <f>C4</f>
        <v>Bradford</v>
      </c>
    </row>
    <row r="2" spans="1:15" ht="15.75" thickBot="1" x14ac:dyDescent="0.3">
      <c r="A2" s="15"/>
      <c r="B2" s="15"/>
      <c r="C2" s="15"/>
      <c r="D2" s="15"/>
      <c r="E2" s="15"/>
      <c r="F2" s="15"/>
      <c r="G2" s="15"/>
      <c r="L2" t="str">
        <f>G4</f>
        <v>Newport</v>
      </c>
    </row>
    <row r="3" spans="1:15" ht="28.5" customHeight="1" thickBot="1" x14ac:dyDescent="0.3">
      <c r="D3" s="8" t="s">
        <v>36</v>
      </c>
      <c r="H3" s="8" t="s">
        <v>38</v>
      </c>
      <c r="J3" s="14" t="s">
        <v>17</v>
      </c>
      <c r="K3" s="14"/>
      <c r="N3" s="14" t="s">
        <v>66</v>
      </c>
      <c r="O3" s="14"/>
    </row>
    <row r="4" spans="1:15" ht="37.5" customHeight="1" thickBot="1" x14ac:dyDescent="0.35">
      <c r="A4" s="16" t="s">
        <v>15</v>
      </c>
      <c r="B4" s="17"/>
      <c r="C4" s="10" t="s">
        <v>75</v>
      </c>
      <c r="D4" s="9">
        <f>_xlfn.XLOOKUP(C4,tbl_FHT_H[Team],tbl_FHT_H[GP])</f>
        <v>19</v>
      </c>
      <c r="E4" s="16" t="s">
        <v>16</v>
      </c>
      <c r="F4" s="17"/>
      <c r="G4" s="10" t="s">
        <v>86</v>
      </c>
      <c r="H4" s="9">
        <f>_xlfn.XLOOKUP(G4,tbl_FHT_A[Team],tbl_FHT_A[GP])</f>
        <v>19</v>
      </c>
      <c r="I4" s="3"/>
      <c r="J4" s="4" t="s">
        <v>18</v>
      </c>
      <c r="K4" s="4" t="s">
        <v>19</v>
      </c>
      <c r="N4" s="4" t="s">
        <v>18</v>
      </c>
      <c r="O4" s="4" t="s">
        <v>19</v>
      </c>
    </row>
    <row r="5" spans="1:15" x14ac:dyDescent="0.25">
      <c r="A5" s="14" t="s">
        <v>55</v>
      </c>
      <c r="B5" s="14"/>
      <c r="C5" s="14"/>
      <c r="D5" s="4">
        <f>_xlfn.XLOOKUP(C4,'OGS-H'!A2:A31,'OGS-H'!C2:C31)</f>
        <v>22</v>
      </c>
      <c r="E5" s="14" t="s">
        <v>55</v>
      </c>
      <c r="F5" s="14"/>
      <c r="G5" s="14"/>
      <c r="H5" s="4">
        <f>_xlfn.XLOOKUP(G4,'OGS-A'!A2:A31,'OGS-A'!C2:C31)</f>
        <v>37</v>
      </c>
      <c r="J5" s="4">
        <f>'OGS-H'!C26</f>
        <v>31</v>
      </c>
      <c r="K5" s="4">
        <f>'OGS-A'!C26</f>
        <v>34</v>
      </c>
      <c r="M5" t="str">
        <f>A5</f>
        <v>Average minute OGS was scored</v>
      </c>
      <c r="N5">
        <f>IF(D5&gt;J5,1,IF(D5=J5,3,5))</f>
        <v>5</v>
      </c>
      <c r="O5">
        <f>IF(H5&gt;K5,1,IF(H5=K5,3,5))</f>
        <v>1</v>
      </c>
    </row>
    <row r="6" spans="1:15" x14ac:dyDescent="0.25">
      <c r="A6" s="14" t="s">
        <v>56</v>
      </c>
      <c r="B6" s="14"/>
      <c r="C6" s="14"/>
      <c r="D6" s="4">
        <f>_xlfn.XLOOKUP(C4,'OGS-H'!A2:A31,'OGS-H'!B2:B31)</f>
        <v>9</v>
      </c>
      <c r="E6" s="14" t="s">
        <v>61</v>
      </c>
      <c r="F6" s="14"/>
      <c r="G6" s="14"/>
      <c r="H6" s="4">
        <f>_xlfn.XLOOKUP('Stat Sheet'!G4,'OGS-A'!A2:A31,'OGS-A'!B2:B31)</f>
        <v>13</v>
      </c>
      <c r="J6" s="4">
        <f>'OGS-H'!B26</f>
        <v>9</v>
      </c>
      <c r="K6" s="4">
        <f>'OGS-A'!B26</f>
        <v>8</v>
      </c>
      <c r="M6" t="s">
        <v>25</v>
      </c>
      <c r="N6">
        <f>IF(D6&lt;J6,1,IF(D6=J6,3,5))</f>
        <v>3</v>
      </c>
      <c r="O6">
        <f>IF(H6&lt;K6,1,IF(H6=K6,3,5))</f>
        <v>5</v>
      </c>
    </row>
    <row r="7" spans="1:15" x14ac:dyDescent="0.25">
      <c r="A7" s="14" t="s">
        <v>57</v>
      </c>
      <c r="B7" s="14"/>
      <c r="C7" s="14"/>
      <c r="D7" s="5">
        <f>_xlfn.XLOOKUP(C4,'OGS-H'!A2:A31,'OGS-H'!J2:J31)</f>
        <v>1</v>
      </c>
      <c r="E7" s="14" t="s">
        <v>57</v>
      </c>
      <c r="F7" s="14"/>
      <c r="G7" s="14"/>
      <c r="H7" s="5">
        <f>_xlfn.XLOOKUP(G4,'OGS-A'!A2:A31,'OGS-A'!J2:J31)</f>
        <v>0.62</v>
      </c>
      <c r="J7" s="5">
        <f>'OGS-H'!J26</f>
        <v>0.749</v>
      </c>
      <c r="K7" s="7">
        <f>'OGS-A'!J26</f>
        <v>0.69399999999999995</v>
      </c>
      <c r="M7" t="str">
        <f t="shared" ref="M7:M14" si="0">A7</f>
        <v>Percentage of OGS scored in 1st Half</v>
      </c>
      <c r="N7">
        <f>IF(D7&gt;90%,5,IF(D7&gt;80%,4,IF(D7&gt;70%,3,IF(D7&gt;60%,2,IF(D7&gt;50%,1,-3)))))</f>
        <v>5</v>
      </c>
      <c r="O7">
        <f>IF(H7&gt;90%,5,IF(H7&gt;80%,4,IF(H7&gt;70%,3,IF(H7&gt;60%,2,IF(H7&gt;50%,1,-3)))))</f>
        <v>2</v>
      </c>
    </row>
    <row r="8" spans="1:15" x14ac:dyDescent="0.25">
      <c r="A8" s="14" t="s">
        <v>58</v>
      </c>
      <c r="B8" s="14"/>
      <c r="C8" s="14"/>
      <c r="D8" s="4">
        <f>_xlfn.XLOOKUP(C4,'OGC-H'!A2:A31,'OGC-H'!$C$2:$C$31)</f>
        <v>40</v>
      </c>
      <c r="E8" s="14" t="s">
        <v>58</v>
      </c>
      <c r="F8" s="14"/>
      <c r="G8" s="14"/>
      <c r="H8" s="4">
        <f>_xlfn.XLOOKUP(G4,'OGC-A'!A2:A31,'OGC-A'!C2:C31)</f>
        <v>30</v>
      </c>
      <c r="J8" s="4">
        <f>'OGC-H'!C26</f>
        <v>34</v>
      </c>
      <c r="K8" s="4">
        <f>'OGC-H'!C26</f>
        <v>34</v>
      </c>
      <c r="M8" t="str">
        <f t="shared" si="0"/>
        <v>Average minute OGC was Conceded</v>
      </c>
      <c r="N8">
        <f>IF(D8&lt;J8,5,IF(D8&lt;45,3,-5))</f>
        <v>3</v>
      </c>
      <c r="O8">
        <f>IF(H8&lt;K8,5,IF(H8&lt;45,3,-5))</f>
        <v>5</v>
      </c>
    </row>
    <row r="9" spans="1:15" x14ac:dyDescent="0.25">
      <c r="A9" s="14" t="s">
        <v>59</v>
      </c>
      <c r="B9" s="14"/>
      <c r="C9" s="14"/>
      <c r="D9" s="2">
        <f>_xlfn.XLOOKUP('Stat Sheet'!C4,'OGC-H'!A2:A31,'OGC-H'!$B$2:$B$31)</f>
        <v>9</v>
      </c>
      <c r="E9" s="14" t="s">
        <v>62</v>
      </c>
      <c r="F9" s="14"/>
      <c r="G9" s="14"/>
      <c r="H9" s="4">
        <f>_xlfn.XLOOKUP(G4,'OGC-A'!A2:A31,'OGC-A'!B2:B31)</f>
        <v>6</v>
      </c>
      <c r="J9" s="2">
        <f>'OGC-H'!B26</f>
        <v>8</v>
      </c>
      <c r="K9" s="4">
        <f>'OGC-A'!B26</f>
        <v>9</v>
      </c>
      <c r="M9" t="s">
        <v>20</v>
      </c>
      <c r="N9">
        <f>IF(D9&lt;J9,1,IF(D9=J9,3,5))</f>
        <v>5</v>
      </c>
      <c r="O9">
        <f>IF(H9&lt;K9,1,IF(H9=K9,3,5))</f>
        <v>1</v>
      </c>
    </row>
    <row r="10" spans="1:15" x14ac:dyDescent="0.25">
      <c r="A10" s="14" t="s">
        <v>60</v>
      </c>
      <c r="B10" s="14"/>
      <c r="C10" s="14"/>
      <c r="D10" s="5">
        <f>_xlfn.XLOOKUP(C4,'OGC-H'!A2:A31,'OGC-H'!J2:J31)</f>
        <v>0.67</v>
      </c>
      <c r="E10" s="14" t="s">
        <v>60</v>
      </c>
      <c r="F10" s="14"/>
      <c r="G10" s="14"/>
      <c r="H10" s="5">
        <f>_xlfn.XLOOKUP(G4,'OGC-A'!A2:A31,'OGC-A'!J2:J31)</f>
        <v>0.67</v>
      </c>
      <c r="I10" s="4"/>
      <c r="J10" s="7">
        <f>'OGC-H'!J26</f>
        <v>0.69399999999999995</v>
      </c>
      <c r="K10" s="7">
        <f>'OGC-A'!J26</f>
        <v>0.749</v>
      </c>
      <c r="M10" t="str">
        <f t="shared" si="0"/>
        <v>Percentage of OGC Conceded in 1st Half</v>
      </c>
      <c r="N10">
        <f>IF(D10&gt;90%,5,IF(D10&gt;80%,4,IF(D10&gt;70%,3,IF(D10&gt;60%,2,IF(D10&gt;50%,1,-3)))))</f>
        <v>2</v>
      </c>
      <c r="O10">
        <f>IF(H10&gt;90%,5,IF(H10&gt;80%,4,IF(H10&gt;70%,3,IF(H10&gt;60%,2,IF(E10&gt;50%,1,-3)))))</f>
        <v>2</v>
      </c>
    </row>
    <row r="11" spans="1:15" x14ac:dyDescent="0.25">
      <c r="A11" s="14" t="s">
        <v>35</v>
      </c>
      <c r="B11" s="14"/>
      <c r="C11" s="14"/>
      <c r="D11" s="4">
        <f>_xlfn.XLOOKUP(C4,tbl_FHT_H[Team],tbl_FHT_H[GF])</f>
        <v>12</v>
      </c>
      <c r="E11" s="14" t="s">
        <v>37</v>
      </c>
      <c r="F11" s="14"/>
      <c r="G11" s="14"/>
      <c r="H11" s="4">
        <f>_xlfn.XLOOKUP(G4,tbl_FHT_A[Team],tbl_FHT_A[GF])</f>
        <v>12</v>
      </c>
      <c r="I11" s="4"/>
      <c r="J11" s="12">
        <f>AVERAGE(tbl_FHT_H[GF])</f>
        <v>10.875</v>
      </c>
      <c r="K11" s="12">
        <f>AVERAGE(tbl_FHT_A[GF])</f>
        <v>8.75</v>
      </c>
      <c r="M11" t="str">
        <f t="shared" si="0"/>
        <v>Total Number of Goals Scored in 1st Half at Home</v>
      </c>
      <c r="N11">
        <f>IF(D11&lt;D4,1,5)</f>
        <v>1</v>
      </c>
      <c r="O11">
        <f>IF(H11&lt;H4,1,5)</f>
        <v>1</v>
      </c>
    </row>
    <row r="12" spans="1:15" x14ac:dyDescent="0.25">
      <c r="A12" s="14" t="s">
        <v>52</v>
      </c>
      <c r="B12" s="14"/>
      <c r="C12" s="14"/>
      <c r="D12" s="5">
        <f>_xlfn.XLOOKUP('Stat Sheet'!C4,tbl_MGS_H[Home matches of...],tbl_MGS_H[0.5+])</f>
        <v>0.79</v>
      </c>
      <c r="E12" s="14" t="s">
        <v>52</v>
      </c>
      <c r="F12" s="14"/>
      <c r="G12" s="14"/>
      <c r="H12" s="5">
        <f>_xlfn.XLOOKUP(G4,tbl_MSG_A[Away matches of...],tbl_MSG_A[0.5+])</f>
        <v>0.63</v>
      </c>
      <c r="I12" s="4"/>
      <c r="J12" s="5">
        <f>AVERAGE(tbl_MGS_H[0.5+])</f>
        <v>0.64708333333333334</v>
      </c>
      <c r="K12" s="5">
        <f>AVERAGE(tbl_MSG_A[0.5+])</f>
        <v>0.64750000000000008</v>
      </c>
      <c r="M12" t="str">
        <f t="shared" si="0"/>
        <v>% of games that had over 0.5 goals in first Half</v>
      </c>
      <c r="N12">
        <f>IF(D12&gt;90%,5,IF(D12&gt;80%,4,IF(D12&gt;70%,3,IF(D12&gt;60%,2,IF(D12&gt;50%,1,-3)))))</f>
        <v>3</v>
      </c>
      <c r="O12">
        <f>IF(H12&gt;90%,5,IF(H12&gt;80%,4,IF(H12&gt;70%,3,IF(H12&gt;60%,2,IF(H12&gt;50%,1,-3)))))</f>
        <v>2</v>
      </c>
    </row>
    <row r="13" spans="1:15" x14ac:dyDescent="0.25">
      <c r="A13" s="14" t="s">
        <v>53</v>
      </c>
      <c r="B13" s="14"/>
      <c r="C13" s="14"/>
      <c r="D13" s="5">
        <f>_xlfn.XLOOKUP(C4,tbl_MGS_H[Home matches of...],tbl_MGS_H[1.5+])</f>
        <v>0.26</v>
      </c>
      <c r="E13" s="14" t="s">
        <v>53</v>
      </c>
      <c r="F13" s="14"/>
      <c r="G13" s="14"/>
      <c r="H13" s="5">
        <f>_xlfn.XLOOKUP(G4,tbl_MSG_A[Away matches of...],tbl_MSG_A[1.5+])</f>
        <v>0.26</v>
      </c>
      <c r="I13" s="4"/>
      <c r="J13" s="5">
        <f>AVERAGE(tbl_MGS_H[1.5+])</f>
        <v>0.28791666666666665</v>
      </c>
      <c r="K13" s="5">
        <f>AVERAGE(tbl_MSG_A[1.5+])</f>
        <v>0.28833333333333339</v>
      </c>
      <c r="M13" t="str">
        <f t="shared" si="0"/>
        <v>% of games that had over 1.5 goals in first Half</v>
      </c>
      <c r="N13">
        <f>IF(D13&gt;J13,5,1)</f>
        <v>1</v>
      </c>
      <c r="O13">
        <f>IF(H13&gt;K13,5,1)</f>
        <v>1</v>
      </c>
    </row>
    <row r="14" spans="1:15" x14ac:dyDescent="0.25">
      <c r="A14" s="14" t="str">
        <f>"% of games where "&amp;C4&amp; " kept a Clean Sheet"</f>
        <v>% of games where Bradford kept a Clean Sheet</v>
      </c>
      <c r="B14" s="14"/>
      <c r="C14" s="14"/>
      <c r="D14" s="5">
        <f>_xlfn.XLOOKUP(C4,tbl_MGS_H[Home matches of...],tbl_MGS_H[CS])</f>
        <v>0.47</v>
      </c>
      <c r="E14" s="14" t="str">
        <f>"% of games where "&amp;G4&amp; " kept a Clean Sheet"</f>
        <v>% of games where Newport kept a Clean Sheet</v>
      </c>
      <c r="F14" s="14"/>
      <c r="G14" s="14"/>
      <c r="H14" s="5">
        <f>_xlfn.XLOOKUP(G4,tbl_MSG_A[Away matches of...],tbl_MSG_A[CS])</f>
        <v>0.63</v>
      </c>
      <c r="I14" s="4"/>
      <c r="J14" s="5">
        <f>AVERAGE(tbl_MGS_H[CS])</f>
        <v>0.62791666666666668</v>
      </c>
      <c r="K14" s="5">
        <f>AVERAGE(tbl_MSG_A[CS])</f>
        <v>0.55874999999999997</v>
      </c>
      <c r="M14" t="str">
        <f t="shared" si="0"/>
        <v>% of games where Bradford kept a Clean Sheet</v>
      </c>
      <c r="N14">
        <f>IF(D14&gt;50%,1,5)</f>
        <v>5</v>
      </c>
      <c r="O14">
        <f>IF(H14&gt;50%,1,5)</f>
        <v>1</v>
      </c>
    </row>
    <row r="15" spans="1:15" x14ac:dyDescent="0.25">
      <c r="A15" s="14" t="s">
        <v>63</v>
      </c>
      <c r="B15" s="14"/>
      <c r="C15" s="14"/>
      <c r="D15" s="4">
        <v>2.2999999999999998</v>
      </c>
      <c r="E15" s="14" t="s">
        <v>64</v>
      </c>
      <c r="F15" s="14"/>
      <c r="G15" s="14"/>
      <c r="H15" s="4">
        <v>6</v>
      </c>
      <c r="I15" s="4"/>
      <c r="J15" s="4"/>
      <c r="M15" t="s">
        <v>67</v>
      </c>
      <c r="N15">
        <f>IF(J1=C4,IF(D15&lt;2,5,0),0)</f>
        <v>0</v>
      </c>
    </row>
    <row r="16" spans="1:15" x14ac:dyDescent="0.25">
      <c r="A16" s="14" t="s">
        <v>65</v>
      </c>
      <c r="B16" s="14"/>
      <c r="C16" s="14"/>
      <c r="D16" s="4">
        <v>1.46</v>
      </c>
      <c r="E16" s="14" t="s">
        <v>65</v>
      </c>
      <c r="F16" s="14"/>
      <c r="G16" s="14"/>
      <c r="H16" s="4">
        <f>D16</f>
        <v>1.46</v>
      </c>
      <c r="I16" s="4"/>
      <c r="J16" s="4"/>
      <c r="M16" t="s">
        <v>69</v>
      </c>
      <c r="N16">
        <f>IF(D16&lt;1.5,5,0)</f>
        <v>5</v>
      </c>
    </row>
    <row r="17" spans="4:16" x14ac:dyDescent="0.25">
      <c r="D17" s="4"/>
      <c r="E17" s="4"/>
      <c r="F17" s="4"/>
      <c r="G17" s="4"/>
      <c r="I17" s="4"/>
      <c r="J17" s="4"/>
      <c r="N17">
        <f>SUM(N5:N16)</f>
        <v>38</v>
      </c>
      <c r="O17">
        <f>SUM(O5:O16)</f>
        <v>21</v>
      </c>
    </row>
    <row r="18" spans="4:16" x14ac:dyDescent="0.25">
      <c r="D18" s="4"/>
      <c r="E18" s="4"/>
      <c r="F18" s="4"/>
      <c r="G18" s="4"/>
      <c r="I18" s="4"/>
      <c r="J18" s="4"/>
      <c r="N18" s="13">
        <f>SUM(N17:O17)</f>
        <v>59</v>
      </c>
      <c r="O18" s="13"/>
      <c r="P18" s="11" t="s">
        <v>68</v>
      </c>
    </row>
    <row r="19" spans="4:16" x14ac:dyDescent="0.25">
      <c r="D19" s="4"/>
      <c r="E19" s="4"/>
      <c r="F19" s="4"/>
      <c r="G19" s="4"/>
      <c r="I19" s="4"/>
      <c r="J19" s="4"/>
    </row>
    <row r="20" spans="4:16" x14ac:dyDescent="0.25">
      <c r="D20" s="4"/>
      <c r="E20" s="4"/>
      <c r="F20" s="4"/>
      <c r="G20" s="4"/>
      <c r="I20" s="4"/>
      <c r="J20" s="4"/>
    </row>
    <row r="21" spans="4:16" x14ac:dyDescent="0.25">
      <c r="D21" s="4"/>
      <c r="E21" s="4"/>
      <c r="F21" s="4"/>
      <c r="G21" s="4"/>
      <c r="I21" s="4"/>
      <c r="J21" s="4"/>
    </row>
  </sheetData>
  <mergeCells count="31">
    <mergeCell ref="A13:C13"/>
    <mergeCell ref="E13:G13"/>
    <mergeCell ref="A14:C14"/>
    <mergeCell ref="E14:G14"/>
    <mergeCell ref="J3:K3"/>
    <mergeCell ref="A8:C8"/>
    <mergeCell ref="A9:C9"/>
    <mergeCell ref="A10:C10"/>
    <mergeCell ref="A11:C11"/>
    <mergeCell ref="A12:C12"/>
    <mergeCell ref="E10:G10"/>
    <mergeCell ref="A7:C7"/>
    <mergeCell ref="E11:G11"/>
    <mergeCell ref="E12:G12"/>
    <mergeCell ref="E9:G9"/>
    <mergeCell ref="N3:O3"/>
    <mergeCell ref="H1:I1"/>
    <mergeCell ref="E5:G5"/>
    <mergeCell ref="E7:G7"/>
    <mergeCell ref="E8:G8"/>
    <mergeCell ref="A1:G2"/>
    <mergeCell ref="A4:B4"/>
    <mergeCell ref="E4:F4"/>
    <mergeCell ref="E6:G6"/>
    <mergeCell ref="A6:C6"/>
    <mergeCell ref="A5:C5"/>
    <mergeCell ref="N18:O18"/>
    <mergeCell ref="A15:C15"/>
    <mergeCell ref="E15:G15"/>
    <mergeCell ref="A16:C16"/>
    <mergeCell ref="E16:G16"/>
  </mergeCells>
  <conditionalFormatting sqref="D5">
    <cfRule type="cellIs" dxfId="111" priority="71" operator="lessThan">
      <formula>$J$5</formula>
    </cfRule>
    <cfRule type="cellIs" dxfId="110" priority="72" operator="greaterThan">
      <formula>45</formula>
    </cfRule>
    <cfRule type="cellIs" dxfId="109" priority="73" operator="between">
      <formula>$J$5</formula>
      <formula>46</formula>
    </cfRule>
  </conditionalFormatting>
  <conditionalFormatting sqref="D6">
    <cfRule type="cellIs" dxfId="108" priority="68" operator="equal">
      <formula>$J$6</formula>
    </cfRule>
    <cfRule type="cellIs" dxfId="107" priority="69" operator="lessThan">
      <formula>$J$6</formula>
    </cfRule>
    <cfRule type="cellIs" dxfId="106" priority="70" operator="greaterThan">
      <formula>$J$6</formula>
    </cfRule>
  </conditionalFormatting>
  <conditionalFormatting sqref="D7">
    <cfRule type="cellIs" dxfId="105" priority="61" operator="equal">
      <formula>$J$7</formula>
    </cfRule>
    <cfRule type="cellIs" dxfId="104" priority="62" operator="lessThan">
      <formula>$J$7</formula>
    </cfRule>
    <cfRule type="cellIs" dxfId="103" priority="63" operator="greaterThan">
      <formula>$J$7</formula>
    </cfRule>
  </conditionalFormatting>
  <conditionalFormatting sqref="D8">
    <cfRule type="cellIs" dxfId="102" priority="58" operator="greaterThan">
      <formula>$J$8</formula>
    </cfRule>
    <cfRule type="cellIs" dxfId="101" priority="59" operator="equal">
      <formula>$J$8</formula>
    </cfRule>
    <cfRule type="cellIs" dxfId="100" priority="60" operator="lessThan">
      <formula>$J$8</formula>
    </cfRule>
  </conditionalFormatting>
  <conditionalFormatting sqref="D9">
    <cfRule type="cellIs" dxfId="99" priority="55" operator="lessThan">
      <formula>$J$9</formula>
    </cfRule>
    <cfRule type="cellIs" dxfId="98" priority="56" operator="equal">
      <formula>$J$9</formula>
    </cfRule>
    <cfRule type="cellIs" dxfId="97" priority="57" operator="greaterThan">
      <formula>$J$9</formula>
    </cfRule>
  </conditionalFormatting>
  <conditionalFormatting sqref="D10">
    <cfRule type="cellIs" dxfId="96" priority="51" operator="lessThan">
      <formula>$J$10</formula>
    </cfRule>
    <cfRule type="cellIs" dxfId="95" priority="52" operator="greaterThan">
      <formula>$J$10</formula>
    </cfRule>
  </conditionalFormatting>
  <conditionalFormatting sqref="H5">
    <cfRule type="cellIs" dxfId="94" priority="47" operator="lessThan">
      <formula>$K$5</formula>
    </cfRule>
    <cfRule type="cellIs" dxfId="93" priority="48" operator="between">
      <formula>$K$5</formula>
      <formula>46</formula>
    </cfRule>
    <cfRule type="cellIs" dxfId="92" priority="49" operator="greaterThan">
      <formula>45</formula>
    </cfRule>
    <cfRule type="cellIs" dxfId="91" priority="50" operator="greaterThan">
      <formula>$J$5</formula>
    </cfRule>
  </conditionalFormatting>
  <conditionalFormatting sqref="H6">
    <cfRule type="cellIs" dxfId="90" priority="44" operator="equal">
      <formula>$K$6</formula>
    </cfRule>
    <cfRule type="cellIs" dxfId="89" priority="45" operator="lessThan">
      <formula>$K$6</formula>
    </cfRule>
    <cfRule type="cellIs" dxfId="88" priority="46" operator="greaterThan">
      <formula>$K$6</formula>
    </cfRule>
  </conditionalFormatting>
  <conditionalFormatting sqref="H7">
    <cfRule type="cellIs" dxfId="87" priority="41" operator="lessThan">
      <formula>$K$7</formula>
    </cfRule>
    <cfRule type="cellIs" dxfId="86" priority="42" operator="equal">
      <formula>$K$7</formula>
    </cfRule>
    <cfRule type="cellIs" dxfId="85" priority="43" operator="greaterThan">
      <formula>$K$7</formula>
    </cfRule>
  </conditionalFormatting>
  <conditionalFormatting sqref="H8">
    <cfRule type="cellIs" dxfId="84" priority="38" operator="lessThan">
      <formula>$K$8</formula>
    </cfRule>
    <cfRule type="cellIs" dxfId="83" priority="39" operator="between">
      <formula>$K$8</formula>
      <formula>45</formula>
    </cfRule>
    <cfRule type="cellIs" dxfId="82" priority="40" operator="greaterThan">
      <formula>46</formula>
    </cfRule>
  </conditionalFormatting>
  <conditionalFormatting sqref="H9">
    <cfRule type="cellIs" dxfId="81" priority="35" operator="lessThan">
      <formula>$K$9</formula>
    </cfRule>
    <cfRule type="cellIs" dxfId="80" priority="36" operator="equal">
      <formula>$K$9</formula>
    </cfRule>
    <cfRule type="cellIs" dxfId="79" priority="37" operator="greaterThan">
      <formula>$K$9</formula>
    </cfRule>
  </conditionalFormatting>
  <conditionalFormatting sqref="H10">
    <cfRule type="cellIs" dxfId="78" priority="33" operator="lessThan">
      <formula>$K$10</formula>
    </cfRule>
    <cfRule type="cellIs" dxfId="77" priority="34" operator="greaterThan">
      <formula>$K$10</formula>
    </cfRule>
  </conditionalFormatting>
  <conditionalFormatting sqref="D11">
    <cfRule type="cellIs" dxfId="76" priority="30" operator="lessThan">
      <formula>$D$4</formula>
    </cfRule>
    <cfRule type="cellIs" dxfId="75" priority="31" operator="equal">
      <formula>$D$4</formula>
    </cfRule>
    <cfRule type="cellIs" dxfId="74" priority="32" operator="greaterThan">
      <formula>$D$4</formula>
    </cfRule>
  </conditionalFormatting>
  <conditionalFormatting sqref="H11">
    <cfRule type="cellIs" dxfId="73" priority="27" operator="lessThan">
      <formula>$H$4</formula>
    </cfRule>
    <cfRule type="cellIs" dxfId="72" priority="28" operator="equal">
      <formula>$H$4</formula>
    </cfRule>
    <cfRule type="cellIs" dxfId="71" priority="29" operator="greaterThan">
      <formula>$H$4</formula>
    </cfRule>
  </conditionalFormatting>
  <conditionalFormatting sqref="D12">
    <cfRule type="cellIs" dxfId="70" priority="24" operator="lessThan">
      <formula>$J$12</formula>
    </cfRule>
    <cfRule type="cellIs" dxfId="69" priority="25" operator="equal">
      <formula>$J$12</formula>
    </cfRule>
    <cfRule type="cellIs" dxfId="68" priority="26" operator="greaterThan">
      <formula>$J$12</formula>
    </cfRule>
  </conditionalFormatting>
  <conditionalFormatting sqref="D13">
    <cfRule type="cellIs" dxfId="67" priority="19" operator="lessThan">
      <formula>$J$13</formula>
    </cfRule>
    <cfRule type="cellIs" dxfId="66" priority="20" operator="greaterThan">
      <formula>$J$13</formula>
    </cfRule>
    <cfRule type="cellIs" dxfId="65" priority="21" operator="greaterThan">
      <formula>$J$13</formula>
    </cfRule>
    <cfRule type="cellIs" dxfId="64" priority="22" operator="equal">
      <formula>$J$13</formula>
    </cfRule>
    <cfRule type="cellIs" dxfId="63" priority="23" operator="greaterThan">
      <formula>$J$13</formula>
    </cfRule>
  </conditionalFormatting>
  <conditionalFormatting sqref="H12">
    <cfRule type="cellIs" dxfId="62" priority="16" operator="lessThan">
      <formula>$K$12</formula>
    </cfRule>
    <cfRule type="cellIs" dxfId="61" priority="17" operator="equal">
      <formula>$K$12</formula>
    </cfRule>
    <cfRule type="cellIs" dxfId="60" priority="18" operator="greaterThan">
      <formula>$K$12</formula>
    </cfRule>
  </conditionalFormatting>
  <conditionalFormatting sqref="H13">
    <cfRule type="cellIs" dxfId="59" priority="13" operator="lessThan">
      <formula>$K$13</formula>
    </cfRule>
    <cfRule type="cellIs" dxfId="58" priority="14" operator="equal">
      <formula>$K$13</formula>
    </cfRule>
    <cfRule type="cellIs" dxfId="57" priority="15" operator="greaterThan">
      <formula>$K$13</formula>
    </cfRule>
  </conditionalFormatting>
  <conditionalFormatting sqref="D14">
    <cfRule type="cellIs" dxfId="56" priority="10" operator="between">
      <formula>0.51</formula>
      <formula>1</formula>
    </cfRule>
    <cfRule type="cellIs" dxfId="55" priority="11" operator="between">
      <formula>0.31</formula>
      <formula>0.5</formula>
    </cfRule>
    <cfRule type="cellIs" dxfId="54" priority="12" operator="between">
      <formula>0</formula>
      <formula>0.3</formula>
    </cfRule>
  </conditionalFormatting>
  <conditionalFormatting sqref="H14">
    <cfRule type="cellIs" dxfId="53" priority="7" operator="greaterThan">
      <formula>0.51</formula>
    </cfRule>
    <cfRule type="cellIs" dxfId="52" priority="8" operator="between">
      <formula>0.31</formula>
      <formula>0.5</formula>
    </cfRule>
    <cfRule type="cellIs" dxfId="51" priority="9" operator="between">
      <formula>0</formula>
      <formula>0.3</formula>
    </cfRule>
  </conditionalFormatting>
  <conditionalFormatting sqref="D15">
    <cfRule type="cellIs" dxfId="50" priority="6" operator="lessThan">
      <formula>2</formula>
    </cfRule>
  </conditionalFormatting>
  <conditionalFormatting sqref="H15">
    <cfRule type="cellIs" dxfId="49" priority="5" operator="lessThan">
      <formula>2</formula>
    </cfRule>
  </conditionalFormatting>
  <conditionalFormatting sqref="D16">
    <cfRule type="cellIs" dxfId="48" priority="1" operator="greaterThan">
      <formula>1.5</formula>
    </cfRule>
    <cfRule type="cellIs" dxfId="47" priority="4" operator="lessThan">
      <formula>1.5</formula>
    </cfRule>
  </conditionalFormatting>
  <conditionalFormatting sqref="H16">
    <cfRule type="cellIs" dxfId="46" priority="2" operator="greaterThan">
      <formula>1.5</formula>
    </cfRule>
    <cfRule type="cellIs" dxfId="45" priority="3" operator="lessThan">
      <formula>1.5</formula>
    </cfRule>
  </conditionalFormatting>
  <dataValidations count="1">
    <dataValidation type="list" allowBlank="1" showInputMessage="1" showErrorMessage="1" sqref="J1" xr:uid="{37AF6B3F-7CBB-4172-B84F-6ED0113ED5AA}">
      <formula1>$L$1:$L$2</formula1>
    </dataValidation>
  </dataValidations>
  <pageMargins left="0.7" right="0.7" top="0.75" bottom="0.75" header="0.3" footer="0.3"/>
  <pageSetup paperSize="9" scale="66" orientation="landscape" r:id="rId1"/>
  <ignoredErrors>
    <ignoredError sqref="N11" formula="1"/>
  </ignoredErrors>
  <tableParts count="1"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4F03172E-A116-4D57-B609-5242E996BFD9}">
          <x14:formula1>
            <xm:f>'OGS-H'!$A$2:$A$31</xm:f>
          </x14:formula1>
          <xm:sqref>C4 G4</xm:sqref>
        </x14:dataValidation>
      </x14:dataValidation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9435FDF-EC9D-40E6-9643-BF4961399512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1</vt:i4>
      </vt:variant>
    </vt:vector>
  </HeadingPairs>
  <TitlesOfParts>
    <vt:vector size="10" baseType="lpstr">
      <vt:lpstr>OGS-H</vt:lpstr>
      <vt:lpstr>OGC-H</vt:lpstr>
      <vt:lpstr>OGS-A</vt:lpstr>
      <vt:lpstr>OGC-A</vt:lpstr>
      <vt:lpstr>FHT-H</vt:lpstr>
      <vt:lpstr>FHT-A</vt:lpstr>
      <vt:lpstr>MGS-H</vt:lpstr>
      <vt:lpstr>MSG-A</vt:lpstr>
      <vt:lpstr>Stat Sheet</vt:lpstr>
      <vt:lpstr>'Stat Sheet'!Print_Area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James Burnet</dc:creator>
  <cp:lastModifiedBy>James Burnet</cp:lastModifiedBy>
  <cp:lastPrinted>2022-03-22T12:33:32Z</cp:lastPrinted>
  <dcterms:created xsi:type="dcterms:W3CDTF">2022-03-06T04:38:38Z</dcterms:created>
  <dcterms:modified xsi:type="dcterms:W3CDTF">2022-03-26T12:13:24Z</dcterms:modified>
</cp:coreProperties>
</file>