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82" documentId="8_{A3D7CD44-CEF1-428E-AB57-1739EFFD7F42}" xr6:coauthVersionLast="47" xr6:coauthVersionMax="47" xr10:uidLastSave="{2085C51D-25CC-4D85-BC0D-7CA1B5C9EAD4}"/>
  <bookViews>
    <workbookView xWindow="-120" yWindow="-120" windowWidth="20730" windowHeight="11160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'FHT-A'!$A$1:$I$29</definedName>
    <definedName name="ExternalData_1" localSheetId="4" hidden="1">'FHT-H'!$A$1:$I$29</definedName>
    <definedName name="ExternalData_1" localSheetId="6" hidden="1">'MGS-H'!$A$1:$N$28</definedName>
    <definedName name="ExternalData_1" localSheetId="7" hidden="1">'MSG-A'!$A$1:$N$29</definedName>
    <definedName name="ExternalData_1" localSheetId="3" hidden="1">'OGC-A'!$A$1:$K$30</definedName>
    <definedName name="ExternalData_1" localSheetId="1" hidden="1">'OGC-H'!$A$1:$K$30</definedName>
    <definedName name="ExternalData_1" localSheetId="2" hidden="1">'OGS-A'!$A$1:$K$30</definedName>
    <definedName name="ExternalData_1" localSheetId="0" hidden="1">'OGS-H'!$A$1:$K$30</definedName>
    <definedName name="_xlnm.Print_Area" localSheetId="8">'Stat Sheet'!$A$1:$P$18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6" i="2" l="1"/>
  <c r="H16" i="2"/>
  <c r="D10" i="2"/>
  <c r="N10" i="2" s="1"/>
  <c r="D9" i="2"/>
  <c r="D8" i="2"/>
  <c r="D7" i="2"/>
  <c r="N7" i="2" s="1"/>
  <c r="D6" i="2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K13" i="2"/>
  <c r="K12" i="2"/>
  <c r="H13" i="2"/>
  <c r="O13" i="2" s="1"/>
  <c r="H12" i="2"/>
  <c r="O12" i="2" s="1"/>
  <c r="D13" i="2"/>
  <c r="N13" i="2" s="1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N6" i="2" l="1"/>
  <c r="O5" i="2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7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7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7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7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7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7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7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7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<sst xmlns="http://schemas.openxmlformats.org/spreadsheetml/2006/main" count="531" uniqueCount="103">
  <si>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</si>
  <si>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</si>
  <si>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</si>
  <si>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</si>
  <si>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</si>
  <si>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</si>
  <si>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</si>
  <si>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</si>
  <si>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</si>
  <si>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</si>
  <si>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</si>
  <si>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</si>
  <si>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</si>
  <si>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</si>
  <si>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</si>
  <si>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</si>
  <si>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</si>
  <si>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</si>
  <si>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</si>
  <si>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</si>
  <si>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</si>
  <si>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</si>
  <si>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</si>
  <si>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</si>
  <si>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</si>
  <si>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</si>
  <si>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</si>
  <si>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</si>
  <si>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</si>
  <si>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</si>
  <si>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</si>
  <si>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</si>
  <si>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</si>
  <si>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</si>
  <si>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</si>
  <si>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</si>
  <si>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</si>
  <si>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</si>
  <si>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</si>
  <si>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</si>
  <si>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</si>
  <si>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</si>
  <si>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</si>
  <si>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</si>
  <si>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</si>
  <si>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</si>
  <si>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</si>
  <si>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</si>
  <si>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</si>
  <si>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</si>
  <si>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</si>
  <si>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</si>
  <si>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</si>
  <si>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</si>
  <si>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</si>
  <si>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</si>
  <si>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</si>
  <si>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</si>
  <si>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</si>
  <si>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</si>
  <si>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</si>
  <si>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</si>
  <si>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</si>
  <si>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</si>
  <si>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</si>
  <si>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</si>
  <si>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</si>
  <si>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</si>
  <si>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</si>
  <si>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</si>
  <si>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Atlanta Utd</t>
  </si>
  <si>
    <t>Austin</t>
  </si>
  <si>
    <t>CF Montreal</t>
  </si>
  <si>
    <t>Charlotte</t>
  </si>
  <si>
    <t>Chicago Fire</t>
  </si>
  <si>
    <t>Cincinnati</t>
  </si>
  <si>
    <t>Colorado Rapids</t>
  </si>
  <si>
    <t>Columbus Crew</t>
  </si>
  <si>
    <t>Dallas</t>
  </si>
  <si>
    <t>DC United</t>
  </si>
  <si>
    <t>Houston Dynamo</t>
  </si>
  <si>
    <t>Inter Miami</t>
  </si>
  <si>
    <t>LA Galaxy</t>
  </si>
  <si>
    <t>Los Angeles FC</t>
  </si>
  <si>
    <t>Minnesota Utd</t>
  </si>
  <si>
    <t>Nashville SC</t>
  </si>
  <si>
    <t>New England</t>
  </si>
  <si>
    <t>New York City</t>
  </si>
  <si>
    <t>New York RB</t>
  </si>
  <si>
    <t>Orlando City</t>
  </si>
  <si>
    <t>Philadelphia</t>
  </si>
  <si>
    <t>Portland</t>
  </si>
  <si>
    <t>Real Salt Lake</t>
  </si>
  <si>
    <t>Seattle</t>
  </si>
  <si>
    <t>SJ Earthquakes</t>
  </si>
  <si>
    <t>Sporting KC</t>
  </si>
  <si>
    <t>Toronto</t>
  </si>
  <si>
    <t>Vancouver</t>
  </si>
  <si>
    <t>22.7%</t>
  </si>
  <si>
    <t>18.2%</t>
  </si>
  <si>
    <t>4.5%</t>
  </si>
  <si>
    <t>9.1%</t>
  </si>
  <si>
    <t>Stat Sheet for MLS (USA) season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</si>
</sst>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0" fillId="0" borderId="0" xfId="0" applyAlignment="1">
      <alignment horizontal="right"/>
    </xf>
  </cellXfs>
  <cellStyles count="2">
    <cellStyle name="Normal" xfId="0" builtinId="0"/>
    <cellStyle name="Percent" xfId="1" builtinId="5"/>
  </cellStyles>
  <dxfs count="112">
    <dxf>
      <alignment horizontal="center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30" tableType="queryTable" totalsRowShown="0" headerRowCellStyle="Percent" dataCellStyle="Percent">
  <autoFilter ref="A1:K30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111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110"/>
    <tableColumn id="5" xr3:uid="{EF6F453A-63DB-4C22-9FEA-4F606B3FAE15}" uniqueName="5" name="16-30" queryTableFieldId="5" dataDxfId="109"/>
    <tableColumn id="6" xr3:uid="{C6603B63-954B-4976-AED5-6268F677CD78}" uniqueName="6" name="31-45" queryTableFieldId="6" dataDxfId="108"/>
    <tableColumn id="7" xr3:uid="{69184436-9115-4E38-8C13-ECA00CF4205B}" uniqueName="7" name="46-60" queryTableFieldId="7" dataDxfId="107"/>
    <tableColumn id="8" xr3:uid="{001052EB-796E-4A80-B1CD-03B2BAD17C3B}" uniqueName="8" name="61-75" queryTableFieldId="8" dataDxfId="106"/>
    <tableColumn id="9" xr3:uid="{6137E04A-9A18-47CE-AEB2-56B15BDF4E15}" uniqueName="9" name="76-90" queryTableFieldId="9" dataDxfId="105"/>
    <tableColumn id="10" xr3:uid="{91A069E4-C062-4CD0-862C-2D99DB29B004}" uniqueName="10" name="OGS: % in 1st Half" queryTableFieldId="10" dataDxfId="104" dataCellStyle="Percent"/>
    <tableColumn id="11" xr3:uid="{2EA07F31-8271-4601-9D74-1E00629FB368}" uniqueName="11" name="OGS: % in 2nd Half" queryTableFieldId="11" dataDxfId="103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30" tableType="queryTable" totalsRowShown="0">
  <autoFilter ref="A1:K30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102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101" dataCellStyle="Percent"/>
    <tableColumn id="11" xr3:uid="{43CD84C8-A53F-4277-AA90-E3D6B2EE2CF1}" uniqueName="11" name="2nd half_2" queryTableFieldId="11" dataDxfId="100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30" tableType="queryTable" totalsRowShown="0">
  <autoFilter ref="A1:K30" xr:uid="{80E2AF26-3740-4D75-8953-D11E97526603}"/>
  <tableColumns count="11">
    <tableColumn id="1" xr3:uid="{B56B48F0-AC58-4F48-A3B8-E7A5C1C82064}" uniqueName="1" name="Away" queryTableFieldId="1" dataDxfId="99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98" dataCellStyle="Percent"/>
    <tableColumn id="11" xr3:uid="{ACC4290B-B49D-4D4B-B3D7-88E84966BDB4}" uniqueName="11" name="2nd half_2" queryTableFieldId="11" dataDxfId="97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30" tableType="queryTable" totalsRowShown="0">
  <autoFilter ref="A1:K30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96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95" dataCellStyle="Percent"/>
    <tableColumn id="11" xr3:uid="{65634AA8-0D97-4BD4-8BC2-62D238867DB9}" uniqueName="11" name="2nd half_2" queryTableFieldId="11" dataDxfId="94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29" tableType="queryTable" totalsRowShown="0">
  <autoFilter ref="A1:I29" xr:uid="{4D51F4CA-0340-4F3E-A876-93032DF32313}"/>
  <tableColumns count="9">
    <tableColumn id="1" xr3:uid="{E55DDC13-F881-4C8B-B62A-37A5B089310F}" uniqueName="1" name="Team" queryTableFieldId="1" dataDxfId="93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29" tableType="queryTable" totalsRowShown="0">
  <autoFilter ref="A1:I29" xr:uid="{17AA7D75-E386-4999-B9D1-AB59EE032041}"/>
  <tableColumns count="9">
    <tableColumn id="1" xr3:uid="{BF0A72CE-1C3F-4AA1-9A6D-284BEF118B0E}" uniqueName="1" name="Team" queryTableFieldId="1" dataDxfId="92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28" tableType="queryTable" totalsRowShown="0">
  <autoFilter ref="A1:N28" xr:uid="{5AD7018A-D8A3-4F04-8440-351DD1028D07}"/>
  <tableColumns count="14">
    <tableColumn id="1" xr3:uid="{8697080A-AD21-45A5-A777-AA4F2D7331B8}" uniqueName="1" name="Home matches of..." queryTableFieldId="1" dataDxfId="91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90" dataCellStyle="Percent"/>
    <tableColumn id="5" xr3:uid="{6156ACF5-BE93-4090-A2B9-F93F538BF78D}" uniqueName="5" name="1.5+" queryTableFieldId="5" dataDxfId="89" dataCellStyle="Percent"/>
    <tableColumn id="6" xr3:uid="{7D38D014-4437-42F5-BEC4-326A8A33E087}" uniqueName="6" name="2.5+" queryTableFieldId="6" dataDxfId="88" dataCellStyle="Percent"/>
    <tableColumn id="7" xr3:uid="{5C381D26-C619-412D-8320-AEC6F17F1E07}" uniqueName="7" name="3.5+" queryTableFieldId="7" dataDxfId="87" dataCellStyle="Percent"/>
    <tableColumn id="8" xr3:uid="{11623C19-49E5-4117-8331-1513F5157317}" uniqueName="8" name="4.5+" queryTableFieldId="8" dataDxfId="86" dataCellStyle="Percent"/>
    <tableColumn id="9" xr3:uid="{C31D5555-63CA-48AA-8093-2A7FD4B30C75}" uniqueName="9" name="5.5+" queryTableFieldId="9" dataDxfId="85" dataCellStyle="Percent"/>
    <tableColumn id="10" xr3:uid="{3B1E25A1-9EE7-4EE0-ABD5-3C3F16F84144}" uniqueName="10" name="BTS" queryTableFieldId="10" dataDxfId="84" dataCellStyle="Percent"/>
    <tableColumn id="11" xr3:uid="{0FDDA148-5A3A-43EF-9AC2-790DC504853D}" uniqueName="11" name="CS" queryTableFieldId="11" dataDxfId="83" dataCellStyle="Percent"/>
    <tableColumn id="12" xr3:uid="{C7761370-F62F-4F48-8D6E-BD3964A802A9}" uniqueName="12" name="FTS" queryTableFieldId="12" dataDxfId="82" dataCellStyle="Percent"/>
    <tableColumn id="13" xr3:uid="{7CBEDAC2-E933-4BD8-8ED9-2BE4C192013C}" uniqueName="13" name="WTN" queryTableFieldId="13" dataDxfId="81" dataCellStyle="Percent"/>
    <tableColumn id="14" xr3:uid="{517B4E34-2B4F-490B-B415-27B887C45A74}" uniqueName="14" name="LTN" queryTableFieldId="14" dataDxfId="80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29" tableType="queryTable" totalsRowShown="0">
  <autoFilter ref="A1:N29" xr:uid="{547C7088-60EF-4250-AFE9-073CD49B38C5}"/>
  <tableColumns count="14">
    <tableColumn id="1" xr3:uid="{81D17C98-CFC8-4474-BBE1-88BBF040F30B}" uniqueName="1" name="Away matches of..." queryTableFieldId="1" dataDxfId="79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78" dataCellStyle="Percent"/>
    <tableColumn id="5" xr3:uid="{2715D8B0-C016-43D4-8EF9-5558A6D874E2}" uniqueName="5" name="1.5+" queryTableFieldId="5" dataDxfId="77" dataCellStyle="Percent"/>
    <tableColumn id="6" xr3:uid="{3C64F9B8-319A-4F4A-92ED-815E8CECF4A7}" uniqueName="6" name="2.5+" queryTableFieldId="6" dataDxfId="76" dataCellStyle="Percent"/>
    <tableColumn id="7" xr3:uid="{76367EF7-1FAE-4986-A81D-7134C06D5FB1}" uniqueName="7" name="3.5+" queryTableFieldId="7" dataDxfId="75" dataCellStyle="Percent"/>
    <tableColumn id="8" xr3:uid="{4809E560-F8F7-469A-ACB7-C7AE71F86E20}" uniqueName="8" name="4.5+" queryTableFieldId="8" dataDxfId="74" dataCellStyle="Percent"/>
    <tableColumn id="9" xr3:uid="{00756B88-AFCE-4403-A1F9-25C3DC8A77B1}" uniqueName="9" name="5.5+" queryTableFieldId="9" dataDxfId="73" dataCellStyle="Percent"/>
    <tableColumn id="10" xr3:uid="{FB723A14-2D9F-489B-A91A-10E5A1C3629F}" uniqueName="10" name="BTS" queryTableFieldId="10" dataDxfId="72" dataCellStyle="Percent"/>
    <tableColumn id="11" xr3:uid="{3226AD57-540E-4AA6-B0AB-6EF67560AB40}" uniqueName="11" name="CS" queryTableFieldId="11" dataDxfId="71" dataCellStyle="Percent"/>
    <tableColumn id="12" xr3:uid="{51E1EF67-E612-4A7A-865E-C0A5AE15B3B5}" uniqueName="12" name="FTS" queryTableFieldId="12" dataDxfId="70" dataCellStyle="Percent"/>
    <tableColumn id="13" xr3:uid="{6119C273-61ED-4937-A312-6BFB5C08B296}" uniqueName="13" name="WTN" queryTableFieldId="13" dataDxfId="69" dataCellStyle="Percent"/>
    <tableColumn id="14" xr3:uid="{B69552E1-EB6F-49DA-9EA6-50078C5AA8F7}" uniqueName="14" name="LTN" queryTableFieldId="14" dataDxfId="68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0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30"/>
  <sheetViews>
    <sheetView workbookViewId="0">
      <selection sqref="A1:K26"/>
    </sheetView>
  </sheetViews>
  <sheetFormatPr defaultRowHeight="15" x14ac:dyDescent="0.25"/>
  <cols>
    <col min="1" max="1" width="16.2851562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70</v>
      </c>
      <c r="B2">
        <v>2</v>
      </c>
      <c r="C2">
        <v>40</v>
      </c>
      <c r="D2" s="1" t="s">
        <v>12</v>
      </c>
      <c r="E2" s="1" t="s">
        <v>13</v>
      </c>
      <c r="F2" s="1" t="s">
        <v>12</v>
      </c>
      <c r="G2" s="1" t="s">
        <v>13</v>
      </c>
      <c r="H2" s="1" t="s">
        <v>12</v>
      </c>
      <c r="I2" s="1" t="s">
        <v>12</v>
      </c>
      <c r="J2" s="6">
        <v>0.5</v>
      </c>
      <c r="K2" s="6">
        <v>0.5</v>
      </c>
    </row>
    <row r="3" spans="1:11" x14ac:dyDescent="0.25">
      <c r="A3" s="1" t="s">
        <v>71</v>
      </c>
      <c r="B3">
        <v>2</v>
      </c>
      <c r="C3">
        <v>12</v>
      </c>
      <c r="D3" s="1" t="s">
        <v>13</v>
      </c>
      <c r="E3" s="1" t="s">
        <v>13</v>
      </c>
      <c r="F3" s="1" t="s">
        <v>12</v>
      </c>
      <c r="G3" s="1" t="s">
        <v>12</v>
      </c>
      <c r="H3" s="1" t="s">
        <v>12</v>
      </c>
      <c r="I3" s="1" t="s">
        <v>12</v>
      </c>
      <c r="J3" s="6">
        <v>1</v>
      </c>
      <c r="K3" s="6">
        <v>0</v>
      </c>
    </row>
    <row r="4" spans="1:11" x14ac:dyDescent="0.25">
      <c r="A4" s="1" t="s">
        <v>72</v>
      </c>
      <c r="B4">
        <v>1</v>
      </c>
      <c r="C4">
        <v>32</v>
      </c>
      <c r="D4" s="1" t="s">
        <v>12</v>
      </c>
      <c r="E4" s="1" t="s">
        <v>12</v>
      </c>
      <c r="F4" s="1" t="s">
        <v>13</v>
      </c>
      <c r="G4" s="1" t="s">
        <v>12</v>
      </c>
      <c r="H4" s="1" t="s">
        <v>12</v>
      </c>
      <c r="I4" s="1" t="s">
        <v>12</v>
      </c>
      <c r="J4" s="6">
        <v>1</v>
      </c>
      <c r="K4" s="6">
        <v>0</v>
      </c>
    </row>
    <row r="5" spans="1:11" x14ac:dyDescent="0.25">
      <c r="A5" s="1" t="s">
        <v>73</v>
      </c>
      <c r="B5">
        <v>0</v>
      </c>
      <c r="D5" s="1" t="s">
        <v>12</v>
      </c>
      <c r="E5" s="1" t="s">
        <v>12</v>
      </c>
      <c r="F5" s="1" t="s">
        <v>12</v>
      </c>
      <c r="G5" s="1" t="s">
        <v>12</v>
      </c>
      <c r="H5" s="1" t="s">
        <v>12</v>
      </c>
      <c r="I5" s="1" t="s">
        <v>12</v>
      </c>
      <c r="J5" s="6">
        <v>0</v>
      </c>
      <c r="K5" s="6">
        <v>0</v>
      </c>
    </row>
    <row r="6" spans="1:11" x14ac:dyDescent="0.25">
      <c r="A6" s="1" t="s">
        <v>74</v>
      </c>
      <c r="B6">
        <v>0</v>
      </c>
      <c r="D6" s="1" t="s">
        <v>12</v>
      </c>
      <c r="E6" s="1" t="s">
        <v>12</v>
      </c>
      <c r="F6" s="1" t="s">
        <v>12</v>
      </c>
      <c r="G6" s="1" t="s">
        <v>12</v>
      </c>
      <c r="H6" s="1" t="s">
        <v>12</v>
      </c>
      <c r="I6" s="1" t="s">
        <v>12</v>
      </c>
      <c r="J6" s="6">
        <v>0</v>
      </c>
      <c r="K6" s="6">
        <v>0</v>
      </c>
    </row>
    <row r="7" spans="1:11" x14ac:dyDescent="0.25">
      <c r="A7" s="1" t="s">
        <v>75</v>
      </c>
      <c r="B7">
        <v>0</v>
      </c>
      <c r="D7" s="1" t="s">
        <v>12</v>
      </c>
      <c r="E7" s="1" t="s">
        <v>12</v>
      </c>
      <c r="F7" s="1" t="s">
        <v>12</v>
      </c>
      <c r="G7" s="1" t="s">
        <v>12</v>
      </c>
      <c r="H7" s="1" t="s">
        <v>12</v>
      </c>
      <c r="I7" s="1" t="s">
        <v>12</v>
      </c>
      <c r="J7" s="6">
        <v>0</v>
      </c>
      <c r="K7" s="6">
        <v>0</v>
      </c>
    </row>
    <row r="8" spans="1:11" x14ac:dyDescent="0.25">
      <c r="A8" s="1" t="s">
        <v>76</v>
      </c>
      <c r="B8">
        <v>2</v>
      </c>
      <c r="C8">
        <v>27</v>
      </c>
      <c r="D8" s="1" t="s">
        <v>12</v>
      </c>
      <c r="E8" s="1" t="s">
        <v>13</v>
      </c>
      <c r="F8" s="1" t="s">
        <v>13</v>
      </c>
      <c r="G8" s="1" t="s">
        <v>12</v>
      </c>
      <c r="H8" s="1" t="s">
        <v>12</v>
      </c>
      <c r="I8" s="1" t="s">
        <v>12</v>
      </c>
      <c r="J8" s="6">
        <v>1</v>
      </c>
      <c r="K8" s="6">
        <v>0</v>
      </c>
    </row>
    <row r="9" spans="1:11" x14ac:dyDescent="0.25">
      <c r="A9" s="1" t="s">
        <v>77</v>
      </c>
      <c r="B9">
        <v>1</v>
      </c>
      <c r="C9">
        <v>8</v>
      </c>
      <c r="D9" s="1" t="s">
        <v>13</v>
      </c>
      <c r="E9" s="1" t="s">
        <v>12</v>
      </c>
      <c r="F9" s="1" t="s">
        <v>12</v>
      </c>
      <c r="G9" s="1" t="s">
        <v>12</v>
      </c>
      <c r="H9" s="1" t="s">
        <v>12</v>
      </c>
      <c r="I9" s="1" t="s">
        <v>12</v>
      </c>
      <c r="J9" s="6">
        <v>1</v>
      </c>
      <c r="K9" s="6">
        <v>0</v>
      </c>
    </row>
    <row r="10" spans="1:11" x14ac:dyDescent="0.25">
      <c r="A10" s="1" t="s">
        <v>78</v>
      </c>
      <c r="B10">
        <v>2</v>
      </c>
      <c r="C10">
        <v>47</v>
      </c>
      <c r="D10" s="1" t="s">
        <v>13</v>
      </c>
      <c r="E10" s="1" t="s">
        <v>12</v>
      </c>
      <c r="F10" s="1" t="s">
        <v>12</v>
      </c>
      <c r="G10" s="1" t="s">
        <v>12</v>
      </c>
      <c r="H10" s="1" t="s">
        <v>12</v>
      </c>
      <c r="I10" s="1" t="s">
        <v>13</v>
      </c>
      <c r="J10" s="6">
        <v>0.5</v>
      </c>
      <c r="K10" s="6">
        <v>0.5</v>
      </c>
    </row>
    <row r="11" spans="1:11" x14ac:dyDescent="0.25">
      <c r="A11" s="1" t="s">
        <v>79</v>
      </c>
      <c r="B11">
        <v>1</v>
      </c>
      <c r="C11">
        <v>37</v>
      </c>
      <c r="D11" s="1" t="s">
        <v>12</v>
      </c>
      <c r="E11" s="1" t="s">
        <v>12</v>
      </c>
      <c r="F11" s="1" t="s">
        <v>13</v>
      </c>
      <c r="G11" s="1" t="s">
        <v>12</v>
      </c>
      <c r="H11" s="1" t="s">
        <v>12</v>
      </c>
      <c r="I11" s="1" t="s">
        <v>12</v>
      </c>
      <c r="J11" s="6">
        <v>1</v>
      </c>
      <c r="K11" s="6">
        <v>0</v>
      </c>
    </row>
    <row r="12" spans="1:11" x14ac:dyDescent="0.25">
      <c r="A12" s="1" t="s">
        <v>80</v>
      </c>
      <c r="B12">
        <v>0</v>
      </c>
      <c r="D12" s="1" t="s">
        <v>12</v>
      </c>
      <c r="E12" s="1" t="s">
        <v>12</v>
      </c>
      <c r="F12" s="1" t="s">
        <v>12</v>
      </c>
      <c r="G12" s="1" t="s">
        <v>12</v>
      </c>
      <c r="H12" s="1" t="s">
        <v>12</v>
      </c>
      <c r="I12" s="1" t="s">
        <v>12</v>
      </c>
      <c r="J12" s="6">
        <v>0</v>
      </c>
      <c r="K12" s="6">
        <v>0</v>
      </c>
    </row>
    <row r="13" spans="1:11" x14ac:dyDescent="0.25">
      <c r="A13" s="1" t="s">
        <v>81</v>
      </c>
      <c r="B13">
        <v>0</v>
      </c>
      <c r="D13" s="1" t="s">
        <v>12</v>
      </c>
      <c r="E13" s="1" t="s">
        <v>12</v>
      </c>
      <c r="F13" s="1" t="s">
        <v>12</v>
      </c>
      <c r="G13" s="1" t="s">
        <v>12</v>
      </c>
      <c r="H13" s="1" t="s">
        <v>12</v>
      </c>
      <c r="I13" s="1" t="s">
        <v>12</v>
      </c>
      <c r="J13" s="6">
        <v>0</v>
      </c>
      <c r="K13" s="6">
        <v>0</v>
      </c>
    </row>
    <row r="14" spans="1:11" x14ac:dyDescent="0.25">
      <c r="A14" s="1" t="s">
        <v>82</v>
      </c>
      <c r="B14">
        <v>1</v>
      </c>
      <c r="C14">
        <v>90</v>
      </c>
      <c r="D14" s="1" t="s">
        <v>12</v>
      </c>
      <c r="E14" s="1" t="s">
        <v>12</v>
      </c>
      <c r="F14" s="1" t="s">
        <v>12</v>
      </c>
      <c r="G14" s="1" t="s">
        <v>12</v>
      </c>
      <c r="H14" s="1" t="s">
        <v>12</v>
      </c>
      <c r="I14" s="1" t="s">
        <v>13</v>
      </c>
      <c r="J14" s="6">
        <v>0</v>
      </c>
      <c r="K14" s="6">
        <v>1</v>
      </c>
    </row>
    <row r="15" spans="1:11" x14ac:dyDescent="0.25">
      <c r="A15" s="1" t="s">
        <v>83</v>
      </c>
      <c r="B15">
        <v>1</v>
      </c>
      <c r="C15">
        <v>29</v>
      </c>
      <c r="D15" s="1" t="s">
        <v>12</v>
      </c>
      <c r="E15" s="1" t="s">
        <v>13</v>
      </c>
      <c r="F15" s="1" t="s">
        <v>12</v>
      </c>
      <c r="G15" s="1" t="s">
        <v>12</v>
      </c>
      <c r="H15" s="1" t="s">
        <v>12</v>
      </c>
      <c r="I15" s="1" t="s">
        <v>12</v>
      </c>
      <c r="J15" s="6">
        <v>1</v>
      </c>
      <c r="K15" s="6">
        <v>0</v>
      </c>
    </row>
    <row r="16" spans="1:11" x14ac:dyDescent="0.25">
      <c r="A16" s="1" t="s">
        <v>84</v>
      </c>
      <c r="B16">
        <v>0</v>
      </c>
      <c r="D16" s="1" t="s">
        <v>12</v>
      </c>
      <c r="E16" s="1" t="s">
        <v>12</v>
      </c>
      <c r="F16" s="1" t="s">
        <v>12</v>
      </c>
      <c r="G16" s="1" t="s">
        <v>12</v>
      </c>
      <c r="H16" s="1" t="s">
        <v>12</v>
      </c>
      <c r="I16" s="1" t="s">
        <v>12</v>
      </c>
      <c r="J16" s="6">
        <v>0</v>
      </c>
      <c r="K16" s="6">
        <v>0</v>
      </c>
    </row>
    <row r="17" spans="1:11" x14ac:dyDescent="0.25">
      <c r="A17" s="1" t="s">
        <v>85</v>
      </c>
      <c r="B17">
        <v>0</v>
      </c>
      <c r="D17" s="1" t="s">
        <v>12</v>
      </c>
      <c r="E17" s="1" t="s">
        <v>12</v>
      </c>
      <c r="F17" s="1" t="s">
        <v>12</v>
      </c>
      <c r="G17" s="1" t="s">
        <v>12</v>
      </c>
      <c r="H17" s="1" t="s">
        <v>12</v>
      </c>
      <c r="I17" s="1" t="s">
        <v>12</v>
      </c>
      <c r="J17" s="6">
        <v>0</v>
      </c>
      <c r="K17" s="6">
        <v>0</v>
      </c>
    </row>
    <row r="18" spans="1:11" x14ac:dyDescent="0.25">
      <c r="A18" s="1" t="s">
        <v>86</v>
      </c>
      <c r="B18">
        <v>2</v>
      </c>
      <c r="C18">
        <v>45</v>
      </c>
      <c r="D18" s="1" t="s">
        <v>12</v>
      </c>
      <c r="E18" s="1" t="s">
        <v>12</v>
      </c>
      <c r="F18" s="1" t="s">
        <v>11</v>
      </c>
      <c r="G18" s="1" t="s">
        <v>12</v>
      </c>
      <c r="H18" s="1" t="s">
        <v>12</v>
      </c>
      <c r="I18" s="1" t="s">
        <v>12</v>
      </c>
      <c r="J18" s="6">
        <v>1</v>
      </c>
      <c r="K18" s="6">
        <v>0</v>
      </c>
    </row>
    <row r="19" spans="1:11" x14ac:dyDescent="0.25">
      <c r="A19" s="1" t="s">
        <v>87</v>
      </c>
      <c r="B19">
        <v>1</v>
      </c>
      <c r="C19">
        <v>7</v>
      </c>
      <c r="D19" s="1" t="s">
        <v>13</v>
      </c>
      <c r="E19" s="1" t="s">
        <v>12</v>
      </c>
      <c r="F19" s="1" t="s">
        <v>12</v>
      </c>
      <c r="G19" s="1" t="s">
        <v>12</v>
      </c>
      <c r="H19" s="1" t="s">
        <v>12</v>
      </c>
      <c r="I19" s="1" t="s">
        <v>12</v>
      </c>
      <c r="J19" s="6">
        <v>1</v>
      </c>
      <c r="K19" s="6">
        <v>0</v>
      </c>
    </row>
    <row r="20" spans="1:11" x14ac:dyDescent="0.25">
      <c r="A20" s="1" t="s">
        <v>88</v>
      </c>
      <c r="B20">
        <v>0</v>
      </c>
      <c r="D20" s="1" t="s">
        <v>12</v>
      </c>
      <c r="E20" s="1" t="s">
        <v>12</v>
      </c>
      <c r="F20" s="1" t="s">
        <v>12</v>
      </c>
      <c r="G20" s="1" t="s">
        <v>12</v>
      </c>
      <c r="H20" s="1" t="s">
        <v>12</v>
      </c>
      <c r="I20" s="1" t="s">
        <v>12</v>
      </c>
      <c r="J20" s="6">
        <v>0</v>
      </c>
      <c r="K20" s="6">
        <v>0</v>
      </c>
    </row>
    <row r="21" spans="1:11" x14ac:dyDescent="0.25">
      <c r="A21" s="1" t="s">
        <v>89</v>
      </c>
      <c r="B21">
        <v>1</v>
      </c>
      <c r="C21">
        <v>49</v>
      </c>
      <c r="D21" s="1" t="s">
        <v>12</v>
      </c>
      <c r="E21" s="1" t="s">
        <v>12</v>
      </c>
      <c r="F21" s="1" t="s">
        <v>12</v>
      </c>
      <c r="G21" s="1" t="s">
        <v>13</v>
      </c>
      <c r="H21" s="1" t="s">
        <v>12</v>
      </c>
      <c r="I21" s="1" t="s">
        <v>12</v>
      </c>
      <c r="J21" s="6">
        <v>0</v>
      </c>
      <c r="K21" s="6">
        <v>1</v>
      </c>
    </row>
    <row r="22" spans="1:11" x14ac:dyDescent="0.25">
      <c r="A22" s="1" t="s">
        <v>90</v>
      </c>
      <c r="B22">
        <v>1</v>
      </c>
      <c r="C22">
        <v>23</v>
      </c>
      <c r="D22" s="1" t="s">
        <v>12</v>
      </c>
      <c r="E22" s="1" t="s">
        <v>13</v>
      </c>
      <c r="F22" s="1" t="s">
        <v>12</v>
      </c>
      <c r="G22" s="1" t="s">
        <v>12</v>
      </c>
      <c r="H22" s="1" t="s">
        <v>12</v>
      </c>
      <c r="I22" s="1" t="s">
        <v>12</v>
      </c>
      <c r="J22" s="6">
        <v>1</v>
      </c>
      <c r="K22" s="6">
        <v>0</v>
      </c>
    </row>
    <row r="23" spans="1:11" x14ac:dyDescent="0.25">
      <c r="A23" s="1" t="s">
        <v>91</v>
      </c>
      <c r="B23">
        <v>1</v>
      </c>
      <c r="C23">
        <v>62</v>
      </c>
      <c r="D23" s="1" t="s">
        <v>12</v>
      </c>
      <c r="E23" s="1" t="s">
        <v>12</v>
      </c>
      <c r="F23" s="1" t="s">
        <v>12</v>
      </c>
      <c r="G23" s="1" t="s">
        <v>12</v>
      </c>
      <c r="H23" s="1" t="s">
        <v>13</v>
      </c>
      <c r="I23" s="1" t="s">
        <v>12</v>
      </c>
      <c r="J23" s="6">
        <v>0</v>
      </c>
      <c r="K23" s="6">
        <v>1</v>
      </c>
    </row>
    <row r="24" spans="1:11" x14ac:dyDescent="0.25">
      <c r="A24" s="1" t="s">
        <v>92</v>
      </c>
      <c r="B24">
        <v>1</v>
      </c>
      <c r="C24">
        <v>46</v>
      </c>
      <c r="D24" s="1" t="s">
        <v>12</v>
      </c>
      <c r="E24" s="1" t="s">
        <v>12</v>
      </c>
      <c r="F24" s="1" t="s">
        <v>12</v>
      </c>
      <c r="G24" s="1" t="s">
        <v>13</v>
      </c>
      <c r="H24" s="1" t="s">
        <v>12</v>
      </c>
      <c r="I24" s="1" t="s">
        <v>12</v>
      </c>
      <c r="J24" s="6">
        <v>0</v>
      </c>
      <c r="K24" s="6">
        <v>1</v>
      </c>
    </row>
    <row r="25" spans="1:11" x14ac:dyDescent="0.25">
      <c r="A25" s="1" t="s">
        <v>93</v>
      </c>
      <c r="B25">
        <v>0</v>
      </c>
      <c r="D25" s="1" t="s">
        <v>12</v>
      </c>
      <c r="E25" s="1" t="s">
        <v>12</v>
      </c>
      <c r="F25" s="1" t="s">
        <v>12</v>
      </c>
      <c r="G25" s="1" t="s">
        <v>12</v>
      </c>
      <c r="H25" s="1" t="s">
        <v>12</v>
      </c>
      <c r="I25" s="1" t="s">
        <v>12</v>
      </c>
      <c r="J25" s="6">
        <v>0</v>
      </c>
      <c r="K25" s="6">
        <v>0</v>
      </c>
    </row>
    <row r="26" spans="1:11" x14ac:dyDescent="0.25">
      <c r="A26" s="1" t="s">
        <v>94</v>
      </c>
      <c r="B26">
        <v>1</v>
      </c>
      <c r="C26">
        <v>9</v>
      </c>
      <c r="D26" s="1" t="s">
        <v>13</v>
      </c>
      <c r="E26" s="1" t="s">
        <v>12</v>
      </c>
      <c r="F26" s="1" t="s">
        <v>12</v>
      </c>
      <c r="G26" s="1" t="s">
        <v>12</v>
      </c>
      <c r="H26" s="1" t="s">
        <v>12</v>
      </c>
      <c r="I26" s="1" t="s">
        <v>12</v>
      </c>
      <c r="J26" s="6">
        <v>1</v>
      </c>
      <c r="K26" s="6">
        <v>0</v>
      </c>
    </row>
    <row r="27" spans="1:11" x14ac:dyDescent="0.25">
      <c r="A27" s="1" t="s">
        <v>95</v>
      </c>
      <c r="B27">
        <v>1</v>
      </c>
      <c r="C27">
        <v>60</v>
      </c>
      <c r="D27" s="1" t="s">
        <v>12</v>
      </c>
      <c r="E27" s="1" t="s">
        <v>12</v>
      </c>
      <c r="F27" s="1" t="s">
        <v>12</v>
      </c>
      <c r="G27" s="1" t="s">
        <v>13</v>
      </c>
      <c r="H27" s="1" t="s">
        <v>12</v>
      </c>
      <c r="I27" s="1" t="s">
        <v>12</v>
      </c>
      <c r="J27" s="6">
        <v>0</v>
      </c>
      <c r="K27" s="6">
        <v>1</v>
      </c>
    </row>
    <row r="28" spans="1:11" x14ac:dyDescent="0.25">
      <c r="A28" s="1" t="s">
        <v>96</v>
      </c>
      <c r="B28">
        <v>0</v>
      </c>
      <c r="D28" s="1" t="s">
        <v>12</v>
      </c>
      <c r="E28" s="1" t="s">
        <v>12</v>
      </c>
      <c r="F28" s="1" t="s">
        <v>12</v>
      </c>
      <c r="G28" s="1" t="s">
        <v>12</v>
      </c>
      <c r="H28" s="1" t="s">
        <v>12</v>
      </c>
      <c r="I28" s="1" t="s">
        <v>12</v>
      </c>
      <c r="J28" s="6">
        <v>0</v>
      </c>
      <c r="K28" s="6">
        <v>0</v>
      </c>
    </row>
    <row r="29" spans="1:11" x14ac:dyDescent="0.25">
      <c r="A29" s="1" t="s">
        <v>97</v>
      </c>
      <c r="B29">
        <v>0</v>
      </c>
      <c r="D29" s="1" t="s">
        <v>12</v>
      </c>
      <c r="E29" s="1" t="s">
        <v>12</v>
      </c>
      <c r="F29" s="1" t="s">
        <v>12</v>
      </c>
      <c r="G29" s="1" t="s">
        <v>12</v>
      </c>
      <c r="H29" s="1" t="s">
        <v>12</v>
      </c>
      <c r="I29" s="1" t="s">
        <v>12</v>
      </c>
      <c r="J29" s="6">
        <v>0</v>
      </c>
      <c r="K29" s="6">
        <v>0</v>
      </c>
    </row>
    <row r="30" spans="1:11" x14ac:dyDescent="0.25">
      <c r="A30" s="1" t="s">
        <v>14</v>
      </c>
      <c r="C30">
        <v>36</v>
      </c>
      <c r="D30" s="1" t="s">
        <v>98</v>
      </c>
      <c r="E30" s="1" t="s">
        <v>98</v>
      </c>
      <c r="F30" s="1" t="s">
        <v>98</v>
      </c>
      <c r="G30" s="1" t="s">
        <v>99</v>
      </c>
      <c r="H30" s="1" t="s">
        <v>100</v>
      </c>
      <c r="I30" s="1" t="s">
        <v>101</v>
      </c>
      <c r="J30" s="6">
        <v>0.68200000000000005</v>
      </c>
      <c r="K30" s="6">
        <v>0.318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30"/>
  <sheetViews>
    <sheetView workbookViewId="0">
      <selection activeCell="G9" sqref="G9"/>
    </sheetView>
  </sheetViews>
  <sheetFormatPr defaultRowHeight="15" x14ac:dyDescent="0.25"/>
  <cols>
    <col min="1" max="1" width="16.28515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70</v>
      </c>
      <c r="B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 s="6">
        <v>0</v>
      </c>
      <c r="K2" s="6">
        <v>0</v>
      </c>
    </row>
    <row r="3" spans="1:11" x14ac:dyDescent="0.25">
      <c r="A3" s="1" t="s">
        <v>71</v>
      </c>
      <c r="B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 s="6">
        <v>0</v>
      </c>
      <c r="K3" s="6">
        <v>0</v>
      </c>
    </row>
    <row r="4" spans="1:11" x14ac:dyDescent="0.25">
      <c r="A4" s="1" t="s">
        <v>72</v>
      </c>
      <c r="B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 s="6">
        <v>0</v>
      </c>
      <c r="K4" s="6">
        <v>0</v>
      </c>
    </row>
    <row r="5" spans="1:11" x14ac:dyDescent="0.25">
      <c r="A5" s="1" t="s">
        <v>73</v>
      </c>
      <c r="B5">
        <v>1</v>
      </c>
      <c r="C5">
        <v>77</v>
      </c>
      <c r="D5">
        <v>0</v>
      </c>
      <c r="E5">
        <v>0</v>
      </c>
      <c r="F5">
        <v>0</v>
      </c>
      <c r="G5">
        <v>0</v>
      </c>
      <c r="H5">
        <v>0</v>
      </c>
      <c r="I5">
        <v>1</v>
      </c>
      <c r="J5" s="6">
        <v>0</v>
      </c>
      <c r="K5" s="6">
        <v>1</v>
      </c>
    </row>
    <row r="6" spans="1:11" x14ac:dyDescent="0.25">
      <c r="A6" s="1" t="s">
        <v>74</v>
      </c>
      <c r="B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 s="6">
        <v>0</v>
      </c>
      <c r="K6" s="6">
        <v>0</v>
      </c>
    </row>
    <row r="7" spans="1:11" x14ac:dyDescent="0.25">
      <c r="A7" s="1" t="s">
        <v>75</v>
      </c>
      <c r="B7">
        <v>1</v>
      </c>
      <c r="C7">
        <v>90</v>
      </c>
      <c r="D7">
        <v>0</v>
      </c>
      <c r="E7">
        <v>0</v>
      </c>
      <c r="F7">
        <v>0</v>
      </c>
      <c r="G7">
        <v>0</v>
      </c>
      <c r="H7">
        <v>0</v>
      </c>
      <c r="I7">
        <v>1</v>
      </c>
      <c r="J7" s="6">
        <v>0</v>
      </c>
      <c r="K7" s="6">
        <v>1</v>
      </c>
    </row>
    <row r="8" spans="1:11" x14ac:dyDescent="0.25">
      <c r="A8" s="1" t="s">
        <v>76</v>
      </c>
      <c r="B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s="6">
        <v>0</v>
      </c>
      <c r="K8" s="6">
        <v>0</v>
      </c>
    </row>
    <row r="9" spans="1:11" x14ac:dyDescent="0.25">
      <c r="A9" s="1" t="s">
        <v>77</v>
      </c>
      <c r="B9">
        <v>1</v>
      </c>
      <c r="C9">
        <v>14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78</v>
      </c>
      <c r="B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6">
        <v>0</v>
      </c>
      <c r="K10" s="6">
        <v>0</v>
      </c>
    </row>
    <row r="11" spans="1:11" x14ac:dyDescent="0.25">
      <c r="A11" s="1" t="s">
        <v>79</v>
      </c>
      <c r="B11">
        <v>1</v>
      </c>
      <c r="C11">
        <v>32</v>
      </c>
      <c r="D11">
        <v>0</v>
      </c>
      <c r="E11">
        <v>0</v>
      </c>
      <c r="F11">
        <v>1</v>
      </c>
      <c r="G11">
        <v>0</v>
      </c>
      <c r="H11">
        <v>0</v>
      </c>
      <c r="I11">
        <v>0</v>
      </c>
      <c r="J11" s="6">
        <v>1</v>
      </c>
      <c r="K11" s="6">
        <v>0</v>
      </c>
    </row>
    <row r="12" spans="1:11" x14ac:dyDescent="0.25">
      <c r="A12" s="1" t="s">
        <v>80</v>
      </c>
      <c r="B12">
        <v>1</v>
      </c>
      <c r="C12">
        <v>14</v>
      </c>
      <c r="D12">
        <v>1</v>
      </c>
      <c r="E12">
        <v>0</v>
      </c>
      <c r="F12">
        <v>0</v>
      </c>
      <c r="G12">
        <v>0</v>
      </c>
      <c r="H12">
        <v>0</v>
      </c>
      <c r="I12">
        <v>0</v>
      </c>
      <c r="J12" s="6">
        <v>1</v>
      </c>
      <c r="K12" s="6">
        <v>0</v>
      </c>
    </row>
    <row r="13" spans="1:11" x14ac:dyDescent="0.25">
      <c r="A13" s="1" t="s">
        <v>81</v>
      </c>
      <c r="B13">
        <v>1</v>
      </c>
      <c r="C13">
        <v>45</v>
      </c>
      <c r="D13">
        <v>0</v>
      </c>
      <c r="E13">
        <v>0</v>
      </c>
      <c r="F13">
        <v>1</v>
      </c>
      <c r="G13">
        <v>0</v>
      </c>
      <c r="H13">
        <v>0</v>
      </c>
      <c r="I13">
        <v>0</v>
      </c>
      <c r="J13" s="6">
        <v>1</v>
      </c>
      <c r="K13" s="6">
        <v>0</v>
      </c>
    </row>
    <row r="14" spans="1:11" x14ac:dyDescent="0.25">
      <c r="A14" s="1" t="s">
        <v>82</v>
      </c>
      <c r="B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 s="6">
        <v>0</v>
      </c>
      <c r="K14" s="6">
        <v>0</v>
      </c>
    </row>
    <row r="15" spans="1:11" x14ac:dyDescent="0.25">
      <c r="A15" s="1" t="s">
        <v>83</v>
      </c>
      <c r="B15">
        <v>1</v>
      </c>
      <c r="C15">
        <v>18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 s="6">
        <v>1</v>
      </c>
      <c r="K15" s="6">
        <v>0</v>
      </c>
    </row>
    <row r="16" spans="1:11" x14ac:dyDescent="0.25">
      <c r="A16" s="1" t="s">
        <v>84</v>
      </c>
      <c r="B16">
        <v>1</v>
      </c>
      <c r="C16">
        <v>5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 s="6">
        <v>1</v>
      </c>
      <c r="K16" s="6">
        <v>0</v>
      </c>
    </row>
    <row r="17" spans="1:11" x14ac:dyDescent="0.25">
      <c r="A17" s="1" t="s">
        <v>85</v>
      </c>
      <c r="B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 s="6">
        <v>0</v>
      </c>
      <c r="K17" s="6">
        <v>0</v>
      </c>
    </row>
    <row r="18" spans="1:11" x14ac:dyDescent="0.25">
      <c r="A18" s="1" t="s">
        <v>86</v>
      </c>
      <c r="B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 s="6">
        <v>0</v>
      </c>
      <c r="K18" s="6">
        <v>0</v>
      </c>
    </row>
    <row r="19" spans="1:11" x14ac:dyDescent="0.25">
      <c r="A19" s="1" t="s">
        <v>87</v>
      </c>
      <c r="B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 s="6">
        <v>0</v>
      </c>
      <c r="K19" s="6">
        <v>0</v>
      </c>
    </row>
    <row r="20" spans="1:11" x14ac:dyDescent="0.25">
      <c r="A20" s="1" t="s">
        <v>88</v>
      </c>
      <c r="B20">
        <v>1</v>
      </c>
      <c r="C20">
        <v>51</v>
      </c>
      <c r="D20">
        <v>0</v>
      </c>
      <c r="E20">
        <v>0</v>
      </c>
      <c r="F20">
        <v>0</v>
      </c>
      <c r="G20">
        <v>1</v>
      </c>
      <c r="H20">
        <v>0</v>
      </c>
      <c r="I20">
        <v>0</v>
      </c>
      <c r="J20" s="6">
        <v>0</v>
      </c>
      <c r="K20" s="6">
        <v>1</v>
      </c>
    </row>
    <row r="21" spans="1:11" x14ac:dyDescent="0.25">
      <c r="A21" s="1" t="s">
        <v>89</v>
      </c>
      <c r="B21">
        <v>1</v>
      </c>
      <c r="C21">
        <v>13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 s="6">
        <v>1</v>
      </c>
      <c r="K21" s="6">
        <v>0</v>
      </c>
    </row>
    <row r="22" spans="1:11" x14ac:dyDescent="0.25">
      <c r="A22" s="1" t="s">
        <v>90</v>
      </c>
      <c r="B22">
        <v>1</v>
      </c>
      <c r="C22">
        <v>23</v>
      </c>
      <c r="D22">
        <v>0</v>
      </c>
      <c r="E22">
        <v>1</v>
      </c>
      <c r="F22">
        <v>0</v>
      </c>
      <c r="G22">
        <v>0</v>
      </c>
      <c r="H22">
        <v>0</v>
      </c>
      <c r="I22">
        <v>0</v>
      </c>
      <c r="J22" s="6">
        <v>1</v>
      </c>
      <c r="K22" s="6">
        <v>0</v>
      </c>
    </row>
    <row r="23" spans="1:11" x14ac:dyDescent="0.25">
      <c r="A23" s="1" t="s">
        <v>91</v>
      </c>
      <c r="B23">
        <v>1</v>
      </c>
      <c r="C23">
        <v>41</v>
      </c>
      <c r="D23">
        <v>0</v>
      </c>
      <c r="E23">
        <v>0</v>
      </c>
      <c r="F23">
        <v>1</v>
      </c>
      <c r="G23">
        <v>0</v>
      </c>
      <c r="H23">
        <v>0</v>
      </c>
      <c r="I23">
        <v>0</v>
      </c>
      <c r="J23" s="6">
        <v>1</v>
      </c>
      <c r="K23" s="6">
        <v>0</v>
      </c>
    </row>
    <row r="24" spans="1:11" x14ac:dyDescent="0.25">
      <c r="A24" s="1" t="s">
        <v>92</v>
      </c>
      <c r="B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 s="6">
        <v>0</v>
      </c>
      <c r="K24" s="6">
        <v>0</v>
      </c>
    </row>
    <row r="25" spans="1:11" x14ac:dyDescent="0.25">
      <c r="A25" s="1" t="s">
        <v>93</v>
      </c>
      <c r="B25">
        <v>2</v>
      </c>
      <c r="C25">
        <v>43</v>
      </c>
      <c r="D25">
        <v>1</v>
      </c>
      <c r="E25">
        <v>0</v>
      </c>
      <c r="F25">
        <v>0</v>
      </c>
      <c r="G25">
        <v>0</v>
      </c>
      <c r="H25">
        <v>0</v>
      </c>
      <c r="I25">
        <v>1</v>
      </c>
      <c r="J25" s="6">
        <v>0.5</v>
      </c>
      <c r="K25" s="6">
        <v>0.5</v>
      </c>
    </row>
    <row r="26" spans="1:11" x14ac:dyDescent="0.25">
      <c r="A26" s="1" t="s">
        <v>94</v>
      </c>
      <c r="B26">
        <v>1</v>
      </c>
      <c r="C26">
        <v>45</v>
      </c>
      <c r="D26">
        <v>0</v>
      </c>
      <c r="E26">
        <v>0</v>
      </c>
      <c r="F26">
        <v>1</v>
      </c>
      <c r="G26">
        <v>0</v>
      </c>
      <c r="H26">
        <v>0</v>
      </c>
      <c r="I26">
        <v>0</v>
      </c>
      <c r="J26" s="6">
        <v>1</v>
      </c>
      <c r="K26" s="6">
        <v>0</v>
      </c>
    </row>
    <row r="27" spans="1:11" x14ac:dyDescent="0.25">
      <c r="A27" s="1" t="s">
        <v>95</v>
      </c>
      <c r="B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 s="6">
        <v>0</v>
      </c>
      <c r="K27" s="6">
        <v>0</v>
      </c>
    </row>
    <row r="28" spans="1:11" x14ac:dyDescent="0.25">
      <c r="A28" s="1" t="s">
        <v>96</v>
      </c>
      <c r="B28">
        <v>1</v>
      </c>
      <c r="C28">
        <v>17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 s="6">
        <v>1</v>
      </c>
      <c r="K28" s="6">
        <v>0</v>
      </c>
    </row>
    <row r="29" spans="1:11" x14ac:dyDescent="0.25">
      <c r="A29" s="1" t="s">
        <v>97</v>
      </c>
      <c r="B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 s="6">
        <v>0</v>
      </c>
      <c r="K29" s="6">
        <v>0</v>
      </c>
    </row>
    <row r="30" spans="1:11" x14ac:dyDescent="0.25">
      <c r="A30" s="1" t="s">
        <v>14</v>
      </c>
      <c r="C30">
        <v>36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 s="6">
        <v>0.75</v>
      </c>
      <c r="K30" s="6">
        <v>0.25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30"/>
  <sheetViews>
    <sheetView workbookViewId="0">
      <selection activeCell="L22" sqref="L22"/>
    </sheetView>
  </sheetViews>
  <sheetFormatPr defaultRowHeight="15" x14ac:dyDescent="0.25"/>
  <cols>
    <col min="1" max="1" width="16.2851562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70</v>
      </c>
      <c r="B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 s="6">
        <v>0</v>
      </c>
      <c r="K2" s="6">
        <v>0</v>
      </c>
    </row>
    <row r="3" spans="1:11" x14ac:dyDescent="0.25">
      <c r="A3" s="1" t="s">
        <v>71</v>
      </c>
      <c r="B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 s="6">
        <v>0</v>
      </c>
      <c r="K3" s="6">
        <v>0</v>
      </c>
    </row>
    <row r="4" spans="1:11" x14ac:dyDescent="0.25">
      <c r="A4" s="1" t="s">
        <v>72</v>
      </c>
      <c r="B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 s="6">
        <v>0</v>
      </c>
      <c r="K4" s="6">
        <v>0</v>
      </c>
    </row>
    <row r="5" spans="1:11" x14ac:dyDescent="0.25">
      <c r="A5" s="1" t="s">
        <v>73</v>
      </c>
      <c r="B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 s="6">
        <v>0</v>
      </c>
      <c r="K5" s="6">
        <v>0</v>
      </c>
    </row>
    <row r="6" spans="1:11" x14ac:dyDescent="0.25">
      <c r="A6" s="1" t="s">
        <v>74</v>
      </c>
      <c r="B6">
        <v>1</v>
      </c>
      <c r="C6">
        <v>32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75</v>
      </c>
      <c r="B7">
        <v>1</v>
      </c>
      <c r="C7">
        <v>13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 s="6">
        <v>1</v>
      </c>
      <c r="K7" s="6">
        <v>0</v>
      </c>
    </row>
    <row r="8" spans="1:11" x14ac:dyDescent="0.25">
      <c r="A8" s="1" t="s">
        <v>76</v>
      </c>
      <c r="B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s="6">
        <v>0</v>
      </c>
      <c r="K8" s="6">
        <v>0</v>
      </c>
    </row>
    <row r="9" spans="1:11" x14ac:dyDescent="0.25">
      <c r="A9" s="1" t="s">
        <v>77</v>
      </c>
      <c r="B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 s="6">
        <v>0</v>
      </c>
      <c r="K9" s="6">
        <v>0</v>
      </c>
    </row>
    <row r="10" spans="1:11" x14ac:dyDescent="0.25">
      <c r="A10" s="1" t="s">
        <v>78</v>
      </c>
      <c r="B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6">
        <v>0</v>
      </c>
      <c r="K10" s="6">
        <v>0</v>
      </c>
    </row>
    <row r="11" spans="1:11" x14ac:dyDescent="0.25">
      <c r="A11" s="1" t="s">
        <v>79</v>
      </c>
      <c r="B11">
        <v>1</v>
      </c>
      <c r="C11">
        <v>90</v>
      </c>
      <c r="D11">
        <v>0</v>
      </c>
      <c r="E11">
        <v>0</v>
      </c>
      <c r="F11">
        <v>0</v>
      </c>
      <c r="G11">
        <v>0</v>
      </c>
      <c r="H11">
        <v>0</v>
      </c>
      <c r="I11">
        <v>1</v>
      </c>
      <c r="J11" s="6">
        <v>0</v>
      </c>
      <c r="K11" s="6">
        <v>1</v>
      </c>
    </row>
    <row r="12" spans="1:11" x14ac:dyDescent="0.25">
      <c r="A12" s="1" t="s">
        <v>80</v>
      </c>
      <c r="B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 s="6">
        <v>0</v>
      </c>
      <c r="K12" s="6">
        <v>0</v>
      </c>
    </row>
    <row r="13" spans="1:11" x14ac:dyDescent="0.25">
      <c r="A13" s="1" t="s">
        <v>81</v>
      </c>
      <c r="B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 s="6">
        <v>0</v>
      </c>
      <c r="K13" s="6">
        <v>0</v>
      </c>
    </row>
    <row r="14" spans="1:11" x14ac:dyDescent="0.25">
      <c r="A14" s="1" t="s">
        <v>82</v>
      </c>
      <c r="B14">
        <v>2</v>
      </c>
      <c r="C14">
        <v>42</v>
      </c>
      <c r="D14">
        <v>1</v>
      </c>
      <c r="E14">
        <v>0</v>
      </c>
      <c r="F14">
        <v>0</v>
      </c>
      <c r="G14">
        <v>0</v>
      </c>
      <c r="H14">
        <v>0</v>
      </c>
      <c r="I14">
        <v>1</v>
      </c>
      <c r="J14" s="6">
        <v>0.5</v>
      </c>
      <c r="K14" s="6">
        <v>0.5</v>
      </c>
    </row>
    <row r="15" spans="1:11" x14ac:dyDescent="0.25">
      <c r="A15" s="1" t="s">
        <v>83</v>
      </c>
      <c r="B15">
        <v>1</v>
      </c>
      <c r="C15">
        <v>45</v>
      </c>
      <c r="D15">
        <v>0</v>
      </c>
      <c r="E15">
        <v>0</v>
      </c>
      <c r="F15">
        <v>1</v>
      </c>
      <c r="G15">
        <v>0</v>
      </c>
      <c r="H15">
        <v>0</v>
      </c>
      <c r="I15">
        <v>0</v>
      </c>
      <c r="J15" s="6">
        <v>1</v>
      </c>
      <c r="K15" s="6">
        <v>0</v>
      </c>
    </row>
    <row r="16" spans="1:11" x14ac:dyDescent="0.25">
      <c r="A16" s="1" t="s">
        <v>84</v>
      </c>
      <c r="B16">
        <v>2</v>
      </c>
      <c r="C16">
        <v>37</v>
      </c>
      <c r="D16">
        <v>0</v>
      </c>
      <c r="E16">
        <v>1</v>
      </c>
      <c r="F16">
        <v>0</v>
      </c>
      <c r="G16">
        <v>1</v>
      </c>
      <c r="H16">
        <v>0</v>
      </c>
      <c r="I16">
        <v>0</v>
      </c>
      <c r="J16" s="6">
        <v>0.5</v>
      </c>
      <c r="K16" s="6">
        <v>0.5</v>
      </c>
    </row>
    <row r="17" spans="1:11" x14ac:dyDescent="0.25">
      <c r="A17" s="1" t="s">
        <v>85</v>
      </c>
      <c r="B17">
        <v>2</v>
      </c>
      <c r="C17">
        <v>43</v>
      </c>
      <c r="D17">
        <v>1</v>
      </c>
      <c r="E17">
        <v>0</v>
      </c>
      <c r="F17">
        <v>0</v>
      </c>
      <c r="G17">
        <v>0</v>
      </c>
      <c r="H17">
        <v>0</v>
      </c>
      <c r="I17">
        <v>1</v>
      </c>
      <c r="J17" s="6">
        <v>0.5</v>
      </c>
      <c r="K17" s="6">
        <v>0.5</v>
      </c>
    </row>
    <row r="18" spans="1:11" x14ac:dyDescent="0.25">
      <c r="A18" s="1" t="s">
        <v>86</v>
      </c>
      <c r="B18">
        <v>1</v>
      </c>
      <c r="C18">
        <v>41</v>
      </c>
      <c r="D18">
        <v>0</v>
      </c>
      <c r="E18">
        <v>0</v>
      </c>
      <c r="F18">
        <v>1</v>
      </c>
      <c r="G18">
        <v>0</v>
      </c>
      <c r="H18">
        <v>0</v>
      </c>
      <c r="I18">
        <v>0</v>
      </c>
      <c r="J18" s="6">
        <v>1</v>
      </c>
      <c r="K18" s="6">
        <v>0</v>
      </c>
    </row>
    <row r="19" spans="1:11" x14ac:dyDescent="0.25">
      <c r="A19" s="1" t="s">
        <v>87</v>
      </c>
      <c r="B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 s="6">
        <v>0</v>
      </c>
      <c r="K19" s="6">
        <v>0</v>
      </c>
    </row>
    <row r="20" spans="1:11" x14ac:dyDescent="0.25">
      <c r="A20" s="1" t="s">
        <v>88</v>
      </c>
      <c r="B20">
        <v>2</v>
      </c>
      <c r="C20">
        <v>31</v>
      </c>
      <c r="D20">
        <v>0</v>
      </c>
      <c r="E20">
        <v>1</v>
      </c>
      <c r="F20">
        <v>1</v>
      </c>
      <c r="G20">
        <v>0</v>
      </c>
      <c r="H20">
        <v>0</v>
      </c>
      <c r="I20">
        <v>0</v>
      </c>
      <c r="J20" s="6">
        <v>1</v>
      </c>
      <c r="K20" s="6">
        <v>0</v>
      </c>
    </row>
    <row r="21" spans="1:11" x14ac:dyDescent="0.25">
      <c r="A21" s="1" t="s">
        <v>89</v>
      </c>
      <c r="B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 s="6">
        <v>0</v>
      </c>
      <c r="K21" s="6">
        <v>0</v>
      </c>
    </row>
    <row r="22" spans="1:11" x14ac:dyDescent="0.25">
      <c r="A22" s="1" t="s">
        <v>90</v>
      </c>
      <c r="B22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</row>
    <row r="23" spans="1:11" x14ac:dyDescent="0.25">
      <c r="A23" s="1" t="s">
        <v>91</v>
      </c>
      <c r="B23">
        <v>1</v>
      </c>
      <c r="C23">
        <v>18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 s="6">
        <v>1</v>
      </c>
      <c r="K23" s="6">
        <v>0</v>
      </c>
    </row>
    <row r="24" spans="1:11" x14ac:dyDescent="0.25">
      <c r="A24" s="1" t="s">
        <v>92</v>
      </c>
      <c r="B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 s="6">
        <v>0</v>
      </c>
      <c r="K24" s="6">
        <v>0</v>
      </c>
    </row>
    <row r="25" spans="1:11" x14ac:dyDescent="0.25">
      <c r="A25" s="1" t="s">
        <v>93</v>
      </c>
      <c r="B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 s="6">
        <v>0</v>
      </c>
      <c r="K25" s="6">
        <v>0</v>
      </c>
    </row>
    <row r="26" spans="1:11" x14ac:dyDescent="0.25">
      <c r="A26" s="1" t="s">
        <v>94</v>
      </c>
      <c r="B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 s="6">
        <v>0</v>
      </c>
      <c r="K26" s="6">
        <v>0</v>
      </c>
    </row>
    <row r="27" spans="1:11" x14ac:dyDescent="0.25">
      <c r="A27" s="1" t="s">
        <v>95</v>
      </c>
      <c r="B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 s="6">
        <v>0</v>
      </c>
      <c r="K27" s="6">
        <v>0</v>
      </c>
    </row>
    <row r="28" spans="1:11" x14ac:dyDescent="0.25">
      <c r="A28" s="1" t="s">
        <v>96</v>
      </c>
      <c r="B28">
        <v>1</v>
      </c>
      <c r="C28">
        <v>14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 s="6">
        <v>1</v>
      </c>
      <c r="K28" s="6">
        <v>0</v>
      </c>
    </row>
    <row r="29" spans="1:11" x14ac:dyDescent="0.25">
      <c r="A29" s="1" t="s">
        <v>97</v>
      </c>
      <c r="B29">
        <v>1</v>
      </c>
      <c r="C29">
        <v>14</v>
      </c>
      <c r="D29">
        <v>1</v>
      </c>
      <c r="E29">
        <v>0</v>
      </c>
      <c r="F29">
        <v>0</v>
      </c>
      <c r="G29">
        <v>0</v>
      </c>
      <c r="H29">
        <v>0</v>
      </c>
      <c r="I29">
        <v>0</v>
      </c>
      <c r="J29" s="6">
        <v>1</v>
      </c>
      <c r="K29" s="6">
        <v>0</v>
      </c>
    </row>
    <row r="30" spans="1:11" x14ac:dyDescent="0.25">
      <c r="A30" s="1" t="s">
        <v>14</v>
      </c>
      <c r="B30">
        <v>1</v>
      </c>
      <c r="C30">
        <v>36</v>
      </c>
      <c r="D30">
        <v>0.313</v>
      </c>
      <c r="E30">
        <v>0.188</v>
      </c>
      <c r="F30">
        <v>0.25</v>
      </c>
      <c r="G30">
        <v>6.3E-2</v>
      </c>
      <c r="H30">
        <v>0</v>
      </c>
      <c r="I30">
        <v>0.188</v>
      </c>
      <c r="J30" s="6">
        <v>0.75</v>
      </c>
      <c r="K30" s="6">
        <v>0.25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30"/>
  <sheetViews>
    <sheetView workbookViewId="0">
      <selection sqref="A1:K22"/>
    </sheetView>
  </sheetViews>
  <sheetFormatPr defaultRowHeight="15" x14ac:dyDescent="0.25"/>
  <cols>
    <col min="1" max="1" width="16.28515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70</v>
      </c>
      <c r="B2">
        <v>1</v>
      </c>
      <c r="C2">
        <v>33</v>
      </c>
      <c r="D2">
        <v>0</v>
      </c>
      <c r="E2">
        <v>0</v>
      </c>
      <c r="F2">
        <v>1</v>
      </c>
      <c r="G2">
        <v>0</v>
      </c>
      <c r="H2">
        <v>0</v>
      </c>
      <c r="I2">
        <v>0</v>
      </c>
      <c r="J2" s="6">
        <v>1</v>
      </c>
      <c r="K2" s="6">
        <v>0</v>
      </c>
    </row>
    <row r="3" spans="1:11" x14ac:dyDescent="0.25">
      <c r="A3" s="1" t="s">
        <v>71</v>
      </c>
      <c r="B3">
        <v>1</v>
      </c>
      <c r="C3">
        <v>62</v>
      </c>
      <c r="D3">
        <v>0</v>
      </c>
      <c r="E3">
        <v>0</v>
      </c>
      <c r="F3">
        <v>0</v>
      </c>
      <c r="G3">
        <v>0</v>
      </c>
      <c r="H3">
        <v>1</v>
      </c>
      <c r="I3">
        <v>0</v>
      </c>
      <c r="J3" s="6">
        <v>0</v>
      </c>
      <c r="K3" s="6">
        <v>1</v>
      </c>
    </row>
    <row r="4" spans="1:11" x14ac:dyDescent="0.25">
      <c r="A4" s="1" t="s">
        <v>72</v>
      </c>
      <c r="B4">
        <v>2</v>
      </c>
      <c r="C4">
        <v>28</v>
      </c>
      <c r="D4">
        <v>1</v>
      </c>
      <c r="E4">
        <v>0</v>
      </c>
      <c r="F4">
        <v>0</v>
      </c>
      <c r="G4">
        <v>1</v>
      </c>
      <c r="H4">
        <v>0</v>
      </c>
      <c r="I4">
        <v>0</v>
      </c>
      <c r="J4" s="6">
        <v>0.5</v>
      </c>
      <c r="K4" s="6">
        <v>0.5</v>
      </c>
    </row>
    <row r="5" spans="1:11" x14ac:dyDescent="0.25">
      <c r="A5" s="1" t="s">
        <v>73</v>
      </c>
      <c r="B5">
        <v>2</v>
      </c>
      <c r="C5">
        <v>48</v>
      </c>
      <c r="D5">
        <v>0</v>
      </c>
      <c r="E5">
        <v>0</v>
      </c>
      <c r="F5">
        <v>1</v>
      </c>
      <c r="G5">
        <v>1</v>
      </c>
      <c r="H5">
        <v>0</v>
      </c>
      <c r="I5">
        <v>0</v>
      </c>
      <c r="J5" s="6">
        <v>0.5</v>
      </c>
      <c r="K5" s="6">
        <v>0.5</v>
      </c>
    </row>
    <row r="6" spans="1:11" x14ac:dyDescent="0.25">
      <c r="A6" s="1" t="s">
        <v>74</v>
      </c>
      <c r="B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 s="6">
        <v>0</v>
      </c>
      <c r="K6" s="6">
        <v>0</v>
      </c>
    </row>
    <row r="7" spans="1:11" x14ac:dyDescent="0.25">
      <c r="A7" s="1" t="s">
        <v>75</v>
      </c>
      <c r="B7">
        <v>1</v>
      </c>
      <c r="C7">
        <v>2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 s="6">
        <v>1</v>
      </c>
      <c r="K7" s="6">
        <v>0</v>
      </c>
    </row>
    <row r="8" spans="1:11" x14ac:dyDescent="0.25">
      <c r="A8" s="1" t="s">
        <v>76</v>
      </c>
      <c r="B8">
        <v>1</v>
      </c>
      <c r="C8">
        <v>29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77</v>
      </c>
      <c r="B9">
        <v>1</v>
      </c>
      <c r="C9">
        <v>9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78</v>
      </c>
      <c r="B10">
        <v>1</v>
      </c>
      <c r="C10">
        <v>45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 s="6">
        <v>1</v>
      </c>
      <c r="K10" s="6">
        <v>0</v>
      </c>
    </row>
    <row r="11" spans="1:11" x14ac:dyDescent="0.25">
      <c r="A11" s="1" t="s">
        <v>79</v>
      </c>
      <c r="B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 s="6">
        <v>0</v>
      </c>
      <c r="K11" s="6">
        <v>0</v>
      </c>
    </row>
    <row r="12" spans="1:11" x14ac:dyDescent="0.25">
      <c r="A12" s="1" t="s">
        <v>80</v>
      </c>
      <c r="B12">
        <v>1</v>
      </c>
      <c r="C12">
        <v>60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 s="6">
        <v>0</v>
      </c>
      <c r="K12" s="6">
        <v>1</v>
      </c>
    </row>
    <row r="13" spans="1:11" x14ac:dyDescent="0.25">
      <c r="A13" s="1" t="s">
        <v>81</v>
      </c>
      <c r="B13">
        <v>1</v>
      </c>
      <c r="C13">
        <v>22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 s="6">
        <v>1</v>
      </c>
      <c r="K13" s="6">
        <v>0</v>
      </c>
    </row>
    <row r="14" spans="1:11" x14ac:dyDescent="0.25">
      <c r="A14" s="1" t="s">
        <v>82</v>
      </c>
      <c r="B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 s="6">
        <v>0</v>
      </c>
      <c r="K14" s="6">
        <v>0</v>
      </c>
    </row>
    <row r="15" spans="1:11" x14ac:dyDescent="0.25">
      <c r="A15" s="1" t="s">
        <v>83</v>
      </c>
      <c r="B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 s="6">
        <v>0</v>
      </c>
      <c r="K15" s="6">
        <v>0</v>
      </c>
    </row>
    <row r="16" spans="1:11" x14ac:dyDescent="0.25">
      <c r="A16" s="1" t="s">
        <v>84</v>
      </c>
      <c r="B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 s="6">
        <v>0</v>
      </c>
      <c r="K16" s="6">
        <v>0</v>
      </c>
    </row>
    <row r="17" spans="1:11" x14ac:dyDescent="0.25">
      <c r="A17" s="1" t="s">
        <v>85</v>
      </c>
      <c r="B17">
        <v>1</v>
      </c>
      <c r="C17">
        <v>85</v>
      </c>
      <c r="D17">
        <v>0</v>
      </c>
      <c r="E17">
        <v>0</v>
      </c>
      <c r="F17">
        <v>0</v>
      </c>
      <c r="G17">
        <v>0</v>
      </c>
      <c r="H17">
        <v>0</v>
      </c>
      <c r="I17">
        <v>1</v>
      </c>
      <c r="J17" s="6">
        <v>0</v>
      </c>
      <c r="K17" s="6">
        <v>1</v>
      </c>
    </row>
    <row r="18" spans="1:11" x14ac:dyDescent="0.25">
      <c r="A18" s="1" t="s">
        <v>86</v>
      </c>
      <c r="B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 s="6">
        <v>0</v>
      </c>
      <c r="K18" s="6">
        <v>0</v>
      </c>
    </row>
    <row r="19" spans="1:11" x14ac:dyDescent="0.25">
      <c r="A19" s="1" t="s">
        <v>87</v>
      </c>
      <c r="B19">
        <v>1</v>
      </c>
      <c r="C19">
        <v>90</v>
      </c>
      <c r="D19">
        <v>0</v>
      </c>
      <c r="E19">
        <v>0</v>
      </c>
      <c r="F19">
        <v>0</v>
      </c>
      <c r="G19">
        <v>0</v>
      </c>
      <c r="H19">
        <v>0</v>
      </c>
      <c r="I19">
        <v>1</v>
      </c>
      <c r="J19" s="6">
        <v>0</v>
      </c>
      <c r="K19" s="6">
        <v>1</v>
      </c>
    </row>
    <row r="20" spans="1:11" x14ac:dyDescent="0.25">
      <c r="A20" s="1" t="s">
        <v>88</v>
      </c>
      <c r="B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 s="6">
        <v>0</v>
      </c>
      <c r="K20" s="6">
        <v>0</v>
      </c>
    </row>
    <row r="21" spans="1:11" x14ac:dyDescent="0.25">
      <c r="A21" s="1" t="s">
        <v>89</v>
      </c>
      <c r="B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 s="6">
        <v>0</v>
      </c>
      <c r="K21" s="6">
        <v>0</v>
      </c>
    </row>
    <row r="22" spans="1:11" x14ac:dyDescent="0.25">
      <c r="A22" s="1" t="s">
        <v>90</v>
      </c>
      <c r="B22">
        <v>1</v>
      </c>
      <c r="C22">
        <v>32</v>
      </c>
      <c r="D22" s="6">
        <v>0</v>
      </c>
      <c r="E22" s="6">
        <v>0</v>
      </c>
      <c r="F22" s="6">
        <v>1</v>
      </c>
      <c r="G22" s="6">
        <v>0</v>
      </c>
      <c r="H22" s="6">
        <v>0</v>
      </c>
      <c r="I22" s="6">
        <v>0</v>
      </c>
      <c r="J22" s="6">
        <v>1</v>
      </c>
      <c r="K22" s="6">
        <v>0</v>
      </c>
    </row>
    <row r="23" spans="1:11" x14ac:dyDescent="0.25">
      <c r="A23" s="1" t="s">
        <v>91</v>
      </c>
      <c r="B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 s="6">
        <v>0</v>
      </c>
      <c r="K23" s="6">
        <v>0</v>
      </c>
    </row>
    <row r="24" spans="1:11" x14ac:dyDescent="0.25">
      <c r="A24" s="1" t="s">
        <v>92</v>
      </c>
      <c r="B24">
        <v>1</v>
      </c>
      <c r="C24">
        <v>45</v>
      </c>
      <c r="D24">
        <v>0</v>
      </c>
      <c r="E24">
        <v>0</v>
      </c>
      <c r="F24">
        <v>1</v>
      </c>
      <c r="G24">
        <v>0</v>
      </c>
      <c r="H24">
        <v>0</v>
      </c>
      <c r="I24">
        <v>0</v>
      </c>
      <c r="J24" s="6">
        <v>1</v>
      </c>
      <c r="K24" s="6">
        <v>0</v>
      </c>
    </row>
    <row r="25" spans="1:11" x14ac:dyDescent="0.25">
      <c r="A25" s="1" t="s">
        <v>93</v>
      </c>
      <c r="B25">
        <v>1</v>
      </c>
      <c r="C25">
        <v>46</v>
      </c>
      <c r="D25">
        <v>0</v>
      </c>
      <c r="E25">
        <v>0</v>
      </c>
      <c r="F25">
        <v>0</v>
      </c>
      <c r="G25">
        <v>1</v>
      </c>
      <c r="H25">
        <v>0</v>
      </c>
      <c r="I25">
        <v>0</v>
      </c>
      <c r="J25" s="6">
        <v>0</v>
      </c>
      <c r="K25" s="6">
        <v>1</v>
      </c>
    </row>
    <row r="26" spans="1:11" x14ac:dyDescent="0.25">
      <c r="A26" s="1" t="s">
        <v>94</v>
      </c>
      <c r="B26">
        <v>1</v>
      </c>
      <c r="C26">
        <v>23</v>
      </c>
      <c r="D26">
        <v>0</v>
      </c>
      <c r="E26">
        <v>1</v>
      </c>
      <c r="F26">
        <v>0</v>
      </c>
      <c r="G26">
        <v>0</v>
      </c>
      <c r="H26">
        <v>0</v>
      </c>
      <c r="I26">
        <v>0</v>
      </c>
      <c r="J26" s="6">
        <v>1</v>
      </c>
      <c r="K26" s="6">
        <v>0</v>
      </c>
    </row>
    <row r="27" spans="1:11" x14ac:dyDescent="0.25">
      <c r="A27" s="1" t="s">
        <v>95</v>
      </c>
      <c r="B27">
        <v>2</v>
      </c>
      <c r="C27">
        <v>21</v>
      </c>
      <c r="D27">
        <v>0</v>
      </c>
      <c r="E27">
        <v>2</v>
      </c>
      <c r="F27">
        <v>0</v>
      </c>
      <c r="G27">
        <v>0</v>
      </c>
      <c r="H27">
        <v>0</v>
      </c>
      <c r="I27">
        <v>0</v>
      </c>
      <c r="J27" s="6">
        <v>1</v>
      </c>
      <c r="K27" s="6">
        <v>0</v>
      </c>
    </row>
    <row r="28" spans="1:11" x14ac:dyDescent="0.25">
      <c r="A28" s="1" t="s">
        <v>96</v>
      </c>
      <c r="B28">
        <v>1</v>
      </c>
      <c r="C28">
        <v>9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 s="6">
        <v>1</v>
      </c>
      <c r="K28" s="6">
        <v>0</v>
      </c>
    </row>
    <row r="29" spans="1:11" x14ac:dyDescent="0.25">
      <c r="A29" s="1" t="s">
        <v>97</v>
      </c>
      <c r="B29">
        <v>1</v>
      </c>
      <c r="C29">
        <v>8</v>
      </c>
      <c r="D29">
        <v>1</v>
      </c>
      <c r="E29">
        <v>0</v>
      </c>
      <c r="F29">
        <v>0</v>
      </c>
      <c r="G29">
        <v>0</v>
      </c>
      <c r="H29">
        <v>0</v>
      </c>
      <c r="I29">
        <v>0</v>
      </c>
      <c r="J29" s="6">
        <v>1</v>
      </c>
      <c r="K29" s="6">
        <v>0</v>
      </c>
    </row>
    <row r="30" spans="1:11" x14ac:dyDescent="0.25">
      <c r="A30" s="1" t="s">
        <v>14</v>
      </c>
      <c r="B30">
        <v>0.8</v>
      </c>
      <c r="C30">
        <v>36</v>
      </c>
      <c r="D30">
        <v>0.22700000000000001</v>
      </c>
      <c r="E30">
        <v>0.22700000000000001</v>
      </c>
      <c r="F30">
        <v>0.22700000000000001</v>
      </c>
      <c r="G30">
        <v>0.182</v>
      </c>
      <c r="H30">
        <v>4.4999999999999998E-2</v>
      </c>
      <c r="I30">
        <v>9.0999999999999998E-2</v>
      </c>
      <c r="J30" s="6">
        <v>0.68200000000000005</v>
      </c>
      <c r="K30" s="6">
        <v>0.318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29"/>
  <sheetViews>
    <sheetView workbookViewId="0">
      <selection activeCell="J21" sqref="J21"/>
    </sheetView>
  </sheetViews>
  <sheetFormatPr defaultRowHeight="15" x14ac:dyDescent="0.25"/>
  <cols>
    <col min="1" max="1" width="16.28515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71</v>
      </c>
      <c r="B2">
        <v>2</v>
      </c>
      <c r="C2">
        <v>2</v>
      </c>
      <c r="D2">
        <v>0</v>
      </c>
      <c r="E2">
        <v>0</v>
      </c>
      <c r="F2">
        <v>5</v>
      </c>
      <c r="G2">
        <v>0</v>
      </c>
      <c r="H2">
        <v>5</v>
      </c>
      <c r="I2">
        <v>6</v>
      </c>
    </row>
    <row r="3" spans="1:9" x14ac:dyDescent="0.25">
      <c r="A3" s="1" t="s">
        <v>76</v>
      </c>
      <c r="B3">
        <v>2</v>
      </c>
      <c r="C3">
        <v>2</v>
      </c>
      <c r="D3">
        <v>0</v>
      </c>
      <c r="E3">
        <v>0</v>
      </c>
      <c r="F3">
        <v>2</v>
      </c>
      <c r="G3">
        <v>0</v>
      </c>
      <c r="H3">
        <v>2</v>
      </c>
      <c r="I3">
        <v>6</v>
      </c>
    </row>
    <row r="4" spans="1:9" x14ac:dyDescent="0.25">
      <c r="A4" s="1" t="s">
        <v>86</v>
      </c>
      <c r="B4">
        <v>2</v>
      </c>
      <c r="C4">
        <v>2</v>
      </c>
      <c r="D4">
        <v>0</v>
      </c>
      <c r="E4">
        <v>0</v>
      </c>
      <c r="F4">
        <v>2</v>
      </c>
      <c r="G4">
        <v>0</v>
      </c>
      <c r="H4">
        <v>2</v>
      </c>
      <c r="I4">
        <v>6</v>
      </c>
    </row>
    <row r="5" spans="1:9" x14ac:dyDescent="0.25">
      <c r="A5" s="1" t="s">
        <v>70</v>
      </c>
      <c r="B5">
        <v>2</v>
      </c>
      <c r="C5">
        <v>1</v>
      </c>
      <c r="D5">
        <v>1</v>
      </c>
      <c r="E5">
        <v>0</v>
      </c>
      <c r="F5">
        <v>2</v>
      </c>
      <c r="G5">
        <v>0</v>
      </c>
      <c r="H5">
        <v>2</v>
      </c>
      <c r="I5">
        <v>4</v>
      </c>
    </row>
    <row r="6" spans="1:9" x14ac:dyDescent="0.25">
      <c r="A6" s="1" t="s">
        <v>90</v>
      </c>
      <c r="B6">
        <v>2</v>
      </c>
      <c r="C6">
        <v>1</v>
      </c>
      <c r="D6">
        <v>1</v>
      </c>
      <c r="E6">
        <v>0</v>
      </c>
      <c r="F6">
        <v>2</v>
      </c>
      <c r="G6">
        <v>1</v>
      </c>
      <c r="H6">
        <v>1</v>
      </c>
      <c r="I6">
        <v>4</v>
      </c>
    </row>
    <row r="7" spans="1:9" x14ac:dyDescent="0.25">
      <c r="A7" s="1" t="s">
        <v>93</v>
      </c>
      <c r="B7">
        <v>2</v>
      </c>
      <c r="C7">
        <v>1</v>
      </c>
      <c r="D7">
        <v>1</v>
      </c>
      <c r="E7">
        <v>0</v>
      </c>
      <c r="F7">
        <v>2</v>
      </c>
      <c r="G7">
        <v>1</v>
      </c>
      <c r="H7">
        <v>1</v>
      </c>
      <c r="I7">
        <v>4</v>
      </c>
    </row>
    <row r="8" spans="1:9" x14ac:dyDescent="0.25">
      <c r="A8" s="1" t="s">
        <v>87</v>
      </c>
      <c r="B8">
        <v>1</v>
      </c>
      <c r="C8">
        <v>1</v>
      </c>
      <c r="D8">
        <v>0</v>
      </c>
      <c r="E8">
        <v>0</v>
      </c>
      <c r="F8">
        <v>2</v>
      </c>
      <c r="G8">
        <v>0</v>
      </c>
      <c r="H8">
        <v>2</v>
      </c>
      <c r="I8">
        <v>3</v>
      </c>
    </row>
    <row r="9" spans="1:9" x14ac:dyDescent="0.25">
      <c r="A9" s="1" t="s">
        <v>77</v>
      </c>
      <c r="B9">
        <v>2</v>
      </c>
      <c r="C9">
        <v>1</v>
      </c>
      <c r="D9">
        <v>0</v>
      </c>
      <c r="E9">
        <v>1</v>
      </c>
      <c r="F9">
        <v>2</v>
      </c>
      <c r="G9">
        <v>1</v>
      </c>
      <c r="H9">
        <v>1</v>
      </c>
      <c r="I9">
        <v>3</v>
      </c>
    </row>
    <row r="10" spans="1:9" x14ac:dyDescent="0.25">
      <c r="A10" s="1" t="s">
        <v>79</v>
      </c>
      <c r="B10">
        <v>2</v>
      </c>
      <c r="C10">
        <v>1</v>
      </c>
      <c r="D10">
        <v>0</v>
      </c>
      <c r="E10">
        <v>1</v>
      </c>
      <c r="F10">
        <v>2</v>
      </c>
      <c r="G10">
        <v>1</v>
      </c>
      <c r="H10">
        <v>1</v>
      </c>
      <c r="I10">
        <v>3</v>
      </c>
    </row>
    <row r="11" spans="1:9" x14ac:dyDescent="0.25">
      <c r="A11" s="1" t="s">
        <v>83</v>
      </c>
      <c r="B11">
        <v>2</v>
      </c>
      <c r="C11">
        <v>1</v>
      </c>
      <c r="D11">
        <v>0</v>
      </c>
      <c r="E11">
        <v>1</v>
      </c>
      <c r="F11">
        <v>2</v>
      </c>
      <c r="G11">
        <v>1</v>
      </c>
      <c r="H11">
        <v>1</v>
      </c>
      <c r="I11">
        <v>3</v>
      </c>
    </row>
    <row r="12" spans="1:9" x14ac:dyDescent="0.25">
      <c r="A12" s="1" t="s">
        <v>72</v>
      </c>
      <c r="B12">
        <v>1</v>
      </c>
      <c r="C12">
        <v>1</v>
      </c>
      <c r="D12">
        <v>0</v>
      </c>
      <c r="E12">
        <v>0</v>
      </c>
      <c r="F12">
        <v>1</v>
      </c>
      <c r="G12">
        <v>0</v>
      </c>
      <c r="H12">
        <v>1</v>
      </c>
      <c r="I12">
        <v>3</v>
      </c>
    </row>
    <row r="13" spans="1:9" x14ac:dyDescent="0.25">
      <c r="A13" s="1" t="s">
        <v>78</v>
      </c>
      <c r="B13">
        <v>2</v>
      </c>
      <c r="C13">
        <v>0</v>
      </c>
      <c r="D13">
        <v>2</v>
      </c>
      <c r="E13">
        <v>0</v>
      </c>
      <c r="F13">
        <v>1</v>
      </c>
      <c r="G13">
        <v>1</v>
      </c>
      <c r="H13">
        <v>0</v>
      </c>
      <c r="I13">
        <v>2</v>
      </c>
    </row>
    <row r="14" spans="1:9" x14ac:dyDescent="0.25">
      <c r="A14" s="1" t="s">
        <v>80</v>
      </c>
      <c r="B14">
        <v>2</v>
      </c>
      <c r="C14">
        <v>0</v>
      </c>
      <c r="D14">
        <v>2</v>
      </c>
      <c r="E14">
        <v>0</v>
      </c>
      <c r="F14">
        <v>1</v>
      </c>
      <c r="G14">
        <v>1</v>
      </c>
      <c r="H14">
        <v>0</v>
      </c>
      <c r="I14">
        <v>2</v>
      </c>
    </row>
    <row r="15" spans="1:9" x14ac:dyDescent="0.25">
      <c r="A15" s="1" t="s">
        <v>89</v>
      </c>
      <c r="B15">
        <v>2</v>
      </c>
      <c r="C15">
        <v>0</v>
      </c>
      <c r="D15">
        <v>2</v>
      </c>
      <c r="E15">
        <v>0</v>
      </c>
      <c r="F15">
        <v>1</v>
      </c>
      <c r="G15">
        <v>1</v>
      </c>
      <c r="H15">
        <v>0</v>
      </c>
      <c r="I15">
        <v>2</v>
      </c>
    </row>
    <row r="16" spans="1:9" x14ac:dyDescent="0.25">
      <c r="A16" s="1" t="s">
        <v>73</v>
      </c>
      <c r="B16">
        <v>1</v>
      </c>
      <c r="C16">
        <v>0</v>
      </c>
      <c r="D16">
        <v>1</v>
      </c>
      <c r="E16">
        <v>0</v>
      </c>
      <c r="F16">
        <v>0</v>
      </c>
      <c r="G16">
        <v>0</v>
      </c>
      <c r="H16">
        <v>0</v>
      </c>
      <c r="I16">
        <v>1</v>
      </c>
    </row>
    <row r="17" spans="1:9" x14ac:dyDescent="0.25">
      <c r="A17" s="1" t="s">
        <v>74</v>
      </c>
      <c r="B17">
        <v>1</v>
      </c>
      <c r="C17">
        <v>0</v>
      </c>
      <c r="D17">
        <v>1</v>
      </c>
      <c r="E17">
        <v>0</v>
      </c>
      <c r="F17">
        <v>0</v>
      </c>
      <c r="G17">
        <v>0</v>
      </c>
      <c r="H17">
        <v>0</v>
      </c>
      <c r="I17">
        <v>1</v>
      </c>
    </row>
    <row r="18" spans="1:9" x14ac:dyDescent="0.25">
      <c r="A18" s="1" t="s">
        <v>75</v>
      </c>
      <c r="B18">
        <v>1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1</v>
      </c>
    </row>
    <row r="19" spans="1:9" x14ac:dyDescent="0.25">
      <c r="A19" s="1" t="s">
        <v>82</v>
      </c>
      <c r="B19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0</v>
      </c>
      <c r="I19">
        <v>1</v>
      </c>
    </row>
    <row r="20" spans="1:9" x14ac:dyDescent="0.25">
      <c r="A20" s="1" t="s">
        <v>88</v>
      </c>
      <c r="B20">
        <v>1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1</v>
      </c>
    </row>
    <row r="21" spans="1:9" x14ac:dyDescent="0.25">
      <c r="A21" s="1" t="s">
        <v>92</v>
      </c>
      <c r="B21">
        <v>1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1</v>
      </c>
    </row>
    <row r="22" spans="1:9" x14ac:dyDescent="0.25">
      <c r="A22" s="1" t="s">
        <v>95</v>
      </c>
      <c r="B22">
        <v>1</v>
      </c>
      <c r="C22">
        <v>0</v>
      </c>
      <c r="D22">
        <v>1</v>
      </c>
      <c r="E22">
        <v>0</v>
      </c>
      <c r="F22">
        <v>0</v>
      </c>
      <c r="G22">
        <v>0</v>
      </c>
      <c r="H22">
        <v>0</v>
      </c>
      <c r="I22">
        <v>1</v>
      </c>
    </row>
    <row r="23" spans="1:9" x14ac:dyDescent="0.25">
      <c r="A23" s="1" t="s">
        <v>97</v>
      </c>
      <c r="B23">
        <v>1</v>
      </c>
      <c r="C23">
        <v>0</v>
      </c>
      <c r="D23">
        <v>1</v>
      </c>
      <c r="E23">
        <v>0</v>
      </c>
      <c r="F23">
        <v>0</v>
      </c>
      <c r="G23">
        <v>0</v>
      </c>
      <c r="H23">
        <v>0</v>
      </c>
      <c r="I23">
        <v>1</v>
      </c>
    </row>
    <row r="24" spans="1:9" x14ac:dyDescent="0.25">
      <c r="A24" s="1" t="s">
        <v>94</v>
      </c>
      <c r="B24">
        <v>2</v>
      </c>
      <c r="C24">
        <v>0</v>
      </c>
      <c r="D24">
        <v>1</v>
      </c>
      <c r="E24">
        <v>1</v>
      </c>
      <c r="F24">
        <v>1</v>
      </c>
      <c r="G24">
        <v>2</v>
      </c>
      <c r="H24">
        <v>-1</v>
      </c>
      <c r="I24">
        <v>1</v>
      </c>
    </row>
    <row r="25" spans="1:9" x14ac:dyDescent="0.25">
      <c r="A25" s="1" t="s">
        <v>81</v>
      </c>
      <c r="B25">
        <v>2</v>
      </c>
      <c r="C25">
        <v>0</v>
      </c>
      <c r="D25">
        <v>1</v>
      </c>
      <c r="E25">
        <v>1</v>
      </c>
      <c r="F25">
        <v>0</v>
      </c>
      <c r="G25">
        <v>1</v>
      </c>
      <c r="H25">
        <v>-1</v>
      </c>
      <c r="I25">
        <v>1</v>
      </c>
    </row>
    <row r="26" spans="1:9" x14ac:dyDescent="0.25">
      <c r="A26" s="1" t="s">
        <v>91</v>
      </c>
      <c r="B26">
        <v>2</v>
      </c>
      <c r="C26">
        <v>0</v>
      </c>
      <c r="D26">
        <v>1</v>
      </c>
      <c r="E26">
        <v>1</v>
      </c>
      <c r="F26">
        <v>0</v>
      </c>
      <c r="G26">
        <v>1</v>
      </c>
      <c r="H26">
        <v>-1</v>
      </c>
      <c r="I26">
        <v>1</v>
      </c>
    </row>
    <row r="27" spans="1:9" x14ac:dyDescent="0.25">
      <c r="A27" s="1" t="s">
        <v>85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</row>
    <row r="28" spans="1:9" x14ac:dyDescent="0.25">
      <c r="A28" s="1" t="s">
        <v>84</v>
      </c>
      <c r="B28">
        <v>1</v>
      </c>
      <c r="C28">
        <v>0</v>
      </c>
      <c r="D28">
        <v>0</v>
      </c>
      <c r="E28">
        <v>1</v>
      </c>
      <c r="F28">
        <v>0</v>
      </c>
      <c r="G28">
        <v>1</v>
      </c>
      <c r="H28">
        <v>-1</v>
      </c>
      <c r="I28">
        <v>0</v>
      </c>
    </row>
    <row r="29" spans="1:9" x14ac:dyDescent="0.25">
      <c r="A29" s="1" t="s">
        <v>96</v>
      </c>
      <c r="B29">
        <v>1</v>
      </c>
      <c r="C29">
        <v>0</v>
      </c>
      <c r="D29">
        <v>0</v>
      </c>
      <c r="E29">
        <v>1</v>
      </c>
      <c r="F29">
        <v>1</v>
      </c>
      <c r="G29">
        <v>4</v>
      </c>
      <c r="H29">
        <v>-3</v>
      </c>
      <c r="I29">
        <v>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29"/>
  <sheetViews>
    <sheetView workbookViewId="0">
      <selection sqref="A1:I21"/>
    </sheetView>
  </sheetViews>
  <sheetFormatPr defaultRowHeight="15" x14ac:dyDescent="0.25"/>
  <cols>
    <col min="1" max="1" width="16.28515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88</v>
      </c>
      <c r="B2">
        <v>2</v>
      </c>
      <c r="C2">
        <v>2</v>
      </c>
      <c r="D2">
        <v>0</v>
      </c>
      <c r="E2">
        <v>0</v>
      </c>
      <c r="F2">
        <v>5</v>
      </c>
      <c r="G2">
        <v>1</v>
      </c>
      <c r="H2">
        <v>4</v>
      </c>
      <c r="I2">
        <v>6</v>
      </c>
    </row>
    <row r="3" spans="1:9" x14ac:dyDescent="0.25">
      <c r="A3" s="1" t="s">
        <v>85</v>
      </c>
      <c r="B3">
        <v>3</v>
      </c>
      <c r="C3">
        <v>1</v>
      </c>
      <c r="D3">
        <v>2</v>
      </c>
      <c r="E3">
        <v>0</v>
      </c>
      <c r="F3">
        <v>1</v>
      </c>
      <c r="G3">
        <v>0</v>
      </c>
      <c r="H3">
        <v>1</v>
      </c>
      <c r="I3">
        <v>5</v>
      </c>
    </row>
    <row r="4" spans="1:9" x14ac:dyDescent="0.25">
      <c r="A4" s="1" t="s">
        <v>96</v>
      </c>
      <c r="B4">
        <v>2</v>
      </c>
      <c r="C4">
        <v>1</v>
      </c>
      <c r="D4">
        <v>1</v>
      </c>
      <c r="E4">
        <v>0</v>
      </c>
      <c r="F4">
        <v>2</v>
      </c>
      <c r="G4">
        <v>1</v>
      </c>
      <c r="H4">
        <v>1</v>
      </c>
      <c r="I4">
        <v>4</v>
      </c>
    </row>
    <row r="5" spans="1:9" x14ac:dyDescent="0.25">
      <c r="A5" s="1" t="s">
        <v>74</v>
      </c>
      <c r="B5">
        <v>2</v>
      </c>
      <c r="C5">
        <v>1</v>
      </c>
      <c r="D5">
        <v>1</v>
      </c>
      <c r="E5">
        <v>0</v>
      </c>
      <c r="F5">
        <v>1</v>
      </c>
      <c r="G5">
        <v>0</v>
      </c>
      <c r="H5">
        <v>1</v>
      </c>
      <c r="I5">
        <v>4</v>
      </c>
    </row>
    <row r="6" spans="1:9" x14ac:dyDescent="0.25">
      <c r="A6" s="1" t="s">
        <v>83</v>
      </c>
      <c r="B6">
        <v>1</v>
      </c>
      <c r="C6">
        <v>1</v>
      </c>
      <c r="D6">
        <v>0</v>
      </c>
      <c r="E6">
        <v>0</v>
      </c>
      <c r="F6">
        <v>1</v>
      </c>
      <c r="G6">
        <v>0</v>
      </c>
      <c r="H6">
        <v>1</v>
      </c>
      <c r="I6">
        <v>3</v>
      </c>
    </row>
    <row r="7" spans="1:9" x14ac:dyDescent="0.25">
      <c r="A7" s="1" t="s">
        <v>86</v>
      </c>
      <c r="B7">
        <v>1</v>
      </c>
      <c r="C7">
        <v>1</v>
      </c>
      <c r="D7">
        <v>0</v>
      </c>
      <c r="E7">
        <v>0</v>
      </c>
      <c r="F7">
        <v>1</v>
      </c>
      <c r="G7">
        <v>0</v>
      </c>
      <c r="H7">
        <v>1</v>
      </c>
      <c r="I7">
        <v>3</v>
      </c>
    </row>
    <row r="8" spans="1:9" x14ac:dyDescent="0.25">
      <c r="A8" s="1" t="s">
        <v>91</v>
      </c>
      <c r="B8">
        <v>1</v>
      </c>
      <c r="C8">
        <v>1</v>
      </c>
      <c r="D8">
        <v>0</v>
      </c>
      <c r="E8">
        <v>0</v>
      </c>
      <c r="F8">
        <v>1</v>
      </c>
      <c r="G8">
        <v>0</v>
      </c>
      <c r="H8">
        <v>1</v>
      </c>
      <c r="I8">
        <v>3</v>
      </c>
    </row>
    <row r="9" spans="1:9" x14ac:dyDescent="0.25">
      <c r="A9" s="1" t="s">
        <v>84</v>
      </c>
      <c r="B9">
        <v>2</v>
      </c>
      <c r="C9">
        <v>0</v>
      </c>
      <c r="D9">
        <v>2</v>
      </c>
      <c r="E9">
        <v>0</v>
      </c>
      <c r="F9">
        <v>1</v>
      </c>
      <c r="G9">
        <v>1</v>
      </c>
      <c r="H9">
        <v>0</v>
      </c>
      <c r="I9">
        <v>2</v>
      </c>
    </row>
    <row r="10" spans="1:9" x14ac:dyDescent="0.25">
      <c r="A10" s="1" t="s">
        <v>87</v>
      </c>
      <c r="B10">
        <v>2</v>
      </c>
      <c r="C10">
        <v>0</v>
      </c>
      <c r="D10">
        <v>2</v>
      </c>
      <c r="E10">
        <v>0</v>
      </c>
      <c r="F10">
        <v>0</v>
      </c>
      <c r="G10">
        <v>0</v>
      </c>
      <c r="H10">
        <v>0</v>
      </c>
      <c r="I10">
        <v>2</v>
      </c>
    </row>
    <row r="11" spans="1:9" x14ac:dyDescent="0.25">
      <c r="A11" s="1" t="s">
        <v>77</v>
      </c>
      <c r="B11">
        <v>1</v>
      </c>
      <c r="C11">
        <v>0</v>
      </c>
      <c r="D11">
        <v>1</v>
      </c>
      <c r="E11">
        <v>0</v>
      </c>
      <c r="F11">
        <v>1</v>
      </c>
      <c r="G11">
        <v>1</v>
      </c>
      <c r="H11">
        <v>0</v>
      </c>
      <c r="I11">
        <v>1</v>
      </c>
    </row>
    <row r="12" spans="1:9" x14ac:dyDescent="0.25">
      <c r="A12" s="1" t="s">
        <v>71</v>
      </c>
      <c r="B12">
        <v>1</v>
      </c>
      <c r="C12">
        <v>0</v>
      </c>
      <c r="D12">
        <v>1</v>
      </c>
      <c r="E12">
        <v>0</v>
      </c>
      <c r="F12">
        <v>0</v>
      </c>
      <c r="G12">
        <v>0</v>
      </c>
      <c r="H12">
        <v>0</v>
      </c>
      <c r="I12">
        <v>1</v>
      </c>
    </row>
    <row r="13" spans="1:9" x14ac:dyDescent="0.25">
      <c r="A13" s="1" t="s">
        <v>79</v>
      </c>
      <c r="B13">
        <v>1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1</v>
      </c>
    </row>
    <row r="14" spans="1:9" x14ac:dyDescent="0.25">
      <c r="A14" s="1" t="s">
        <v>80</v>
      </c>
      <c r="B14">
        <v>1</v>
      </c>
      <c r="C14">
        <v>0</v>
      </c>
      <c r="D14">
        <v>1</v>
      </c>
      <c r="E14">
        <v>0</v>
      </c>
      <c r="F14">
        <v>0</v>
      </c>
      <c r="G14">
        <v>0</v>
      </c>
      <c r="H14">
        <v>0</v>
      </c>
      <c r="I14">
        <v>1</v>
      </c>
    </row>
    <row r="15" spans="1:9" x14ac:dyDescent="0.25">
      <c r="A15" s="1" t="s">
        <v>89</v>
      </c>
      <c r="B15">
        <v>1</v>
      </c>
      <c r="C15">
        <v>0</v>
      </c>
      <c r="D15">
        <v>1</v>
      </c>
      <c r="E15">
        <v>0</v>
      </c>
      <c r="F15">
        <v>0</v>
      </c>
      <c r="G15">
        <v>0</v>
      </c>
      <c r="H15">
        <v>0</v>
      </c>
      <c r="I15">
        <v>1</v>
      </c>
    </row>
    <row r="16" spans="1:9" x14ac:dyDescent="0.25">
      <c r="A16" s="1" t="s">
        <v>93</v>
      </c>
      <c r="B16">
        <v>1</v>
      </c>
      <c r="C16">
        <v>0</v>
      </c>
      <c r="D16">
        <v>1</v>
      </c>
      <c r="E16">
        <v>0</v>
      </c>
      <c r="F16">
        <v>0</v>
      </c>
      <c r="G16">
        <v>0</v>
      </c>
      <c r="H16">
        <v>0</v>
      </c>
      <c r="I16">
        <v>1</v>
      </c>
    </row>
    <row r="17" spans="1:9" x14ac:dyDescent="0.25">
      <c r="A17" s="1" t="s">
        <v>82</v>
      </c>
      <c r="B17">
        <v>2</v>
      </c>
      <c r="C17">
        <v>0</v>
      </c>
      <c r="D17">
        <v>1</v>
      </c>
      <c r="E17">
        <v>1</v>
      </c>
      <c r="F17">
        <v>1</v>
      </c>
      <c r="G17">
        <v>2</v>
      </c>
      <c r="H17">
        <v>-1</v>
      </c>
      <c r="I17">
        <v>1</v>
      </c>
    </row>
    <row r="18" spans="1:9" x14ac:dyDescent="0.25">
      <c r="A18" s="1" t="s">
        <v>92</v>
      </c>
      <c r="B18">
        <v>2</v>
      </c>
      <c r="C18">
        <v>0</v>
      </c>
      <c r="D18">
        <v>1</v>
      </c>
      <c r="E18">
        <v>1</v>
      </c>
      <c r="F18">
        <v>0</v>
      </c>
      <c r="G18">
        <v>1</v>
      </c>
      <c r="H18">
        <v>-1</v>
      </c>
      <c r="I18">
        <v>1</v>
      </c>
    </row>
    <row r="19" spans="1:9" x14ac:dyDescent="0.25">
      <c r="A19" s="1" t="s">
        <v>97</v>
      </c>
      <c r="B19">
        <v>2</v>
      </c>
      <c r="C19">
        <v>0</v>
      </c>
      <c r="D19">
        <v>1</v>
      </c>
      <c r="E19">
        <v>1</v>
      </c>
      <c r="F19">
        <v>1</v>
      </c>
      <c r="G19">
        <v>3</v>
      </c>
      <c r="H19">
        <v>-2</v>
      </c>
      <c r="I19">
        <v>1</v>
      </c>
    </row>
    <row r="20" spans="1:9" x14ac:dyDescent="0.25">
      <c r="A20" s="1" t="s">
        <v>72</v>
      </c>
      <c r="B20">
        <v>2</v>
      </c>
      <c r="C20">
        <v>0</v>
      </c>
      <c r="D20">
        <v>1</v>
      </c>
      <c r="E20">
        <v>1</v>
      </c>
      <c r="F20">
        <v>0</v>
      </c>
      <c r="G20">
        <v>2</v>
      </c>
      <c r="H20">
        <v>-2</v>
      </c>
      <c r="I20">
        <v>1</v>
      </c>
    </row>
    <row r="21" spans="1:9" x14ac:dyDescent="0.25">
      <c r="A21" s="1" t="s">
        <v>73</v>
      </c>
      <c r="B21">
        <v>2</v>
      </c>
      <c r="C21">
        <v>0</v>
      </c>
      <c r="D21">
        <v>1</v>
      </c>
      <c r="E21">
        <v>1</v>
      </c>
      <c r="F21">
        <v>0</v>
      </c>
      <c r="G21">
        <v>2</v>
      </c>
      <c r="H21">
        <v>-2</v>
      </c>
      <c r="I21">
        <v>1</v>
      </c>
    </row>
    <row r="22" spans="1:9" x14ac:dyDescent="0.25">
      <c r="A22" s="1" t="s">
        <v>75</v>
      </c>
      <c r="B22">
        <v>2</v>
      </c>
      <c r="C22">
        <v>0</v>
      </c>
      <c r="D22">
        <v>1</v>
      </c>
      <c r="E22">
        <v>1</v>
      </c>
      <c r="F22">
        <v>1</v>
      </c>
      <c r="G22">
        <v>4</v>
      </c>
      <c r="H22">
        <v>-3</v>
      </c>
      <c r="I22">
        <v>1</v>
      </c>
    </row>
    <row r="23" spans="1:9" x14ac:dyDescent="0.25">
      <c r="A23" s="1" t="s">
        <v>70</v>
      </c>
      <c r="B23">
        <v>1</v>
      </c>
      <c r="C23">
        <v>0</v>
      </c>
      <c r="D23">
        <v>0</v>
      </c>
      <c r="E23">
        <v>1</v>
      </c>
      <c r="F23">
        <v>0</v>
      </c>
      <c r="G23">
        <v>1</v>
      </c>
      <c r="H23">
        <v>-1</v>
      </c>
      <c r="I23">
        <v>0</v>
      </c>
    </row>
    <row r="24" spans="1:9" x14ac:dyDescent="0.25">
      <c r="A24" s="1" t="s">
        <v>78</v>
      </c>
      <c r="B24">
        <v>1</v>
      </c>
      <c r="C24">
        <v>0</v>
      </c>
      <c r="D24">
        <v>0</v>
      </c>
      <c r="E24">
        <v>1</v>
      </c>
      <c r="F24">
        <v>0</v>
      </c>
      <c r="G24">
        <v>1</v>
      </c>
      <c r="H24">
        <v>-1</v>
      </c>
      <c r="I24">
        <v>0</v>
      </c>
    </row>
    <row r="25" spans="1:9" x14ac:dyDescent="0.25">
      <c r="A25" s="1" t="s">
        <v>90</v>
      </c>
      <c r="B25">
        <v>1</v>
      </c>
      <c r="C25">
        <v>0</v>
      </c>
      <c r="D25">
        <v>0</v>
      </c>
      <c r="E25">
        <v>1</v>
      </c>
      <c r="F25">
        <v>0</v>
      </c>
      <c r="G25">
        <v>1</v>
      </c>
      <c r="H25">
        <v>-1</v>
      </c>
      <c r="I25">
        <v>0</v>
      </c>
    </row>
    <row r="26" spans="1:9" x14ac:dyDescent="0.25">
      <c r="A26" s="1" t="s">
        <v>94</v>
      </c>
      <c r="B26">
        <v>1</v>
      </c>
      <c r="C26">
        <v>0</v>
      </c>
      <c r="D26">
        <v>0</v>
      </c>
      <c r="E26">
        <v>1</v>
      </c>
      <c r="F26">
        <v>0</v>
      </c>
      <c r="G26">
        <v>1</v>
      </c>
      <c r="H26">
        <v>-1</v>
      </c>
      <c r="I26">
        <v>0</v>
      </c>
    </row>
    <row r="27" spans="1:9" x14ac:dyDescent="0.25">
      <c r="A27" s="1" t="s">
        <v>76</v>
      </c>
      <c r="B27">
        <v>1</v>
      </c>
      <c r="C27">
        <v>0</v>
      </c>
      <c r="D27">
        <v>0</v>
      </c>
      <c r="E27">
        <v>1</v>
      </c>
      <c r="F27">
        <v>0</v>
      </c>
      <c r="G27">
        <v>2</v>
      </c>
      <c r="H27">
        <v>-2</v>
      </c>
      <c r="I27">
        <v>0</v>
      </c>
    </row>
    <row r="28" spans="1:9" x14ac:dyDescent="0.25">
      <c r="A28" s="1" t="s">
        <v>81</v>
      </c>
      <c r="B28">
        <v>1</v>
      </c>
      <c r="C28">
        <v>0</v>
      </c>
      <c r="D28">
        <v>0</v>
      </c>
      <c r="E28">
        <v>1</v>
      </c>
      <c r="F28">
        <v>0</v>
      </c>
      <c r="G28">
        <v>2</v>
      </c>
      <c r="H28">
        <v>-2</v>
      </c>
      <c r="I28">
        <v>0</v>
      </c>
    </row>
    <row r="29" spans="1:9" x14ac:dyDescent="0.25">
      <c r="A29" s="1" t="s">
        <v>95</v>
      </c>
      <c r="B29">
        <v>2</v>
      </c>
      <c r="C29">
        <v>0</v>
      </c>
      <c r="D29">
        <v>0</v>
      </c>
      <c r="E29">
        <v>2</v>
      </c>
      <c r="F29">
        <v>0</v>
      </c>
      <c r="G29">
        <v>3</v>
      </c>
      <c r="H29">
        <v>-3</v>
      </c>
      <c r="I29">
        <v>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28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5703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96</v>
      </c>
      <c r="B2">
        <v>1</v>
      </c>
      <c r="C2">
        <v>5</v>
      </c>
      <c r="D2" s="6">
        <v>1</v>
      </c>
      <c r="E2" s="6">
        <v>1</v>
      </c>
      <c r="F2" s="6">
        <v>1</v>
      </c>
      <c r="G2" s="6">
        <v>1</v>
      </c>
      <c r="H2" s="6">
        <v>1</v>
      </c>
      <c r="I2" s="6">
        <v>0</v>
      </c>
      <c r="J2" s="6">
        <v>1</v>
      </c>
      <c r="K2" s="6">
        <v>0</v>
      </c>
      <c r="L2" s="6">
        <v>0</v>
      </c>
      <c r="M2" s="6">
        <v>0</v>
      </c>
      <c r="N2" s="6">
        <v>0</v>
      </c>
    </row>
    <row r="3" spans="1:14" x14ac:dyDescent="0.25">
      <c r="A3" s="1" t="s">
        <v>71</v>
      </c>
      <c r="B3">
        <v>2</v>
      </c>
      <c r="C3">
        <v>2.5</v>
      </c>
      <c r="D3" s="6">
        <v>1</v>
      </c>
      <c r="E3" s="6">
        <v>1</v>
      </c>
      <c r="F3" s="6">
        <v>0.5</v>
      </c>
      <c r="G3" s="6">
        <v>0</v>
      </c>
      <c r="H3" s="6">
        <v>0</v>
      </c>
      <c r="I3" s="6">
        <v>0</v>
      </c>
      <c r="J3" s="6">
        <v>0</v>
      </c>
      <c r="K3" s="6">
        <v>1</v>
      </c>
      <c r="L3" s="6">
        <v>0</v>
      </c>
      <c r="M3" s="6">
        <v>1</v>
      </c>
      <c r="N3" s="6">
        <v>0</v>
      </c>
    </row>
    <row r="4" spans="1:14" x14ac:dyDescent="0.25">
      <c r="A4" s="1" t="s">
        <v>87</v>
      </c>
      <c r="B4">
        <v>1</v>
      </c>
      <c r="C4">
        <v>2</v>
      </c>
      <c r="D4" s="6">
        <v>1</v>
      </c>
      <c r="E4" s="6">
        <v>1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1</v>
      </c>
      <c r="L4" s="6">
        <v>0</v>
      </c>
      <c r="M4" s="6">
        <v>1</v>
      </c>
      <c r="N4" s="6">
        <v>0</v>
      </c>
    </row>
    <row r="5" spans="1:14" x14ac:dyDescent="0.25">
      <c r="A5" s="1" t="s">
        <v>77</v>
      </c>
      <c r="B5">
        <v>2</v>
      </c>
      <c r="C5">
        <v>1.5</v>
      </c>
      <c r="D5" s="6">
        <v>1</v>
      </c>
      <c r="E5" s="6">
        <v>0.5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0.5</v>
      </c>
      <c r="L5" s="6">
        <v>0.5</v>
      </c>
      <c r="M5" s="6">
        <v>0.5</v>
      </c>
      <c r="N5" s="6">
        <v>0.5</v>
      </c>
    </row>
    <row r="6" spans="1:14" x14ac:dyDescent="0.25">
      <c r="A6" s="1" t="s">
        <v>79</v>
      </c>
      <c r="B6">
        <v>2</v>
      </c>
      <c r="C6">
        <v>1.5</v>
      </c>
      <c r="D6" s="6">
        <v>1</v>
      </c>
      <c r="E6" s="6">
        <v>0.5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0.5</v>
      </c>
      <c r="L6" s="6">
        <v>0.5</v>
      </c>
      <c r="M6" s="6">
        <v>0.5</v>
      </c>
      <c r="N6" s="6">
        <v>0.5</v>
      </c>
    </row>
    <row r="7" spans="1:14" x14ac:dyDescent="0.25">
      <c r="A7" s="1" t="s">
        <v>83</v>
      </c>
      <c r="B7">
        <v>2</v>
      </c>
      <c r="C7">
        <v>1.5</v>
      </c>
      <c r="D7" s="6">
        <v>1</v>
      </c>
      <c r="E7" s="6">
        <v>0.5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0.5</v>
      </c>
      <c r="L7" s="6">
        <v>0.5</v>
      </c>
      <c r="M7" s="6">
        <v>0.5</v>
      </c>
      <c r="N7" s="6">
        <v>0.5</v>
      </c>
    </row>
    <row r="8" spans="1:14" x14ac:dyDescent="0.25">
      <c r="A8" s="1" t="s">
        <v>90</v>
      </c>
      <c r="B8">
        <v>2</v>
      </c>
      <c r="C8">
        <v>1.5</v>
      </c>
      <c r="D8" s="6">
        <v>1</v>
      </c>
      <c r="E8" s="6">
        <v>0.5</v>
      </c>
      <c r="F8" s="6">
        <v>0</v>
      </c>
      <c r="G8" s="6">
        <v>0</v>
      </c>
      <c r="H8" s="6">
        <v>0</v>
      </c>
      <c r="I8" s="6">
        <v>0</v>
      </c>
      <c r="J8" s="6">
        <v>0.5</v>
      </c>
      <c r="K8" s="6">
        <v>0.5</v>
      </c>
      <c r="L8" s="6">
        <v>0</v>
      </c>
      <c r="M8" s="6">
        <v>0.5</v>
      </c>
      <c r="N8" s="6">
        <v>0</v>
      </c>
    </row>
    <row r="9" spans="1:14" x14ac:dyDescent="0.25">
      <c r="A9" s="1" t="s">
        <v>93</v>
      </c>
      <c r="B9">
        <v>2</v>
      </c>
      <c r="C9">
        <v>1.5</v>
      </c>
      <c r="D9" s="6">
        <v>0.5</v>
      </c>
      <c r="E9" s="6">
        <v>0.5</v>
      </c>
      <c r="F9" s="6">
        <v>0.5</v>
      </c>
      <c r="G9" s="6">
        <v>0</v>
      </c>
      <c r="H9" s="6">
        <v>0</v>
      </c>
      <c r="I9" s="6">
        <v>0</v>
      </c>
      <c r="J9" s="6">
        <v>0.5</v>
      </c>
      <c r="K9" s="6">
        <v>0.5</v>
      </c>
      <c r="L9" s="6">
        <v>0.5</v>
      </c>
      <c r="M9" s="6">
        <v>0</v>
      </c>
      <c r="N9" s="6">
        <v>0</v>
      </c>
    </row>
    <row r="10" spans="1:14" x14ac:dyDescent="0.25">
      <c r="A10" s="1" t="s">
        <v>94</v>
      </c>
      <c r="B10">
        <v>2</v>
      </c>
      <c r="C10">
        <v>1.5</v>
      </c>
      <c r="D10" s="6">
        <v>1</v>
      </c>
      <c r="E10" s="6">
        <v>0.5</v>
      </c>
      <c r="F10" s="6">
        <v>0</v>
      </c>
      <c r="G10" s="6">
        <v>0</v>
      </c>
      <c r="H10" s="6">
        <v>0</v>
      </c>
      <c r="I10" s="6">
        <v>0</v>
      </c>
      <c r="J10" s="6">
        <v>0.5</v>
      </c>
      <c r="K10" s="6">
        <v>0</v>
      </c>
      <c r="L10" s="6">
        <v>0.5</v>
      </c>
      <c r="M10" s="6">
        <v>0</v>
      </c>
      <c r="N10" s="6">
        <v>0.5</v>
      </c>
    </row>
    <row r="11" spans="1:14" x14ac:dyDescent="0.25">
      <c r="A11" s="1" t="s">
        <v>70</v>
      </c>
      <c r="B11">
        <v>2</v>
      </c>
      <c r="C11">
        <v>1</v>
      </c>
      <c r="D11" s="6">
        <v>0.5</v>
      </c>
      <c r="E11" s="6">
        <v>0.5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1</v>
      </c>
      <c r="L11" s="6">
        <v>0.5</v>
      </c>
      <c r="M11" s="6">
        <v>0.5</v>
      </c>
      <c r="N11" s="6">
        <v>0</v>
      </c>
    </row>
    <row r="12" spans="1:14" x14ac:dyDescent="0.25">
      <c r="A12" s="1" t="s">
        <v>72</v>
      </c>
      <c r="B12">
        <v>1</v>
      </c>
      <c r="C12">
        <v>1</v>
      </c>
      <c r="D12" s="6">
        <v>1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1</v>
      </c>
      <c r="L12" s="6">
        <v>0</v>
      </c>
      <c r="M12" s="6">
        <v>1</v>
      </c>
      <c r="N12" s="6">
        <v>0</v>
      </c>
    </row>
    <row r="13" spans="1:14" x14ac:dyDescent="0.25">
      <c r="A13" s="1" t="s">
        <v>76</v>
      </c>
      <c r="B13">
        <v>2</v>
      </c>
      <c r="C13">
        <v>1</v>
      </c>
      <c r="D13" s="6">
        <v>1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1</v>
      </c>
      <c r="L13" s="6">
        <v>0</v>
      </c>
      <c r="M13" s="6">
        <v>1</v>
      </c>
      <c r="N13" s="6">
        <v>0</v>
      </c>
    </row>
    <row r="14" spans="1:14" x14ac:dyDescent="0.25">
      <c r="A14" s="1" t="s">
        <v>78</v>
      </c>
      <c r="B14">
        <v>2</v>
      </c>
      <c r="C14">
        <v>1</v>
      </c>
      <c r="D14" s="6">
        <v>0.5</v>
      </c>
      <c r="E14" s="6">
        <v>0.5</v>
      </c>
      <c r="F14" s="6">
        <v>0</v>
      </c>
      <c r="G14" s="6">
        <v>0</v>
      </c>
      <c r="H14" s="6">
        <v>0</v>
      </c>
      <c r="I14" s="6">
        <v>0</v>
      </c>
      <c r="J14" s="6">
        <v>0.5</v>
      </c>
      <c r="K14" s="6">
        <v>0.5</v>
      </c>
      <c r="L14" s="6">
        <v>0.5</v>
      </c>
      <c r="M14" s="6">
        <v>0</v>
      </c>
      <c r="N14" s="6">
        <v>0</v>
      </c>
    </row>
    <row r="15" spans="1:14" x14ac:dyDescent="0.25">
      <c r="A15" s="1" t="s">
        <v>80</v>
      </c>
      <c r="B15">
        <v>2</v>
      </c>
      <c r="C15">
        <v>1</v>
      </c>
      <c r="D15" s="6">
        <v>0.5</v>
      </c>
      <c r="E15" s="6">
        <v>0.5</v>
      </c>
      <c r="F15" s="6">
        <v>0</v>
      </c>
      <c r="G15" s="6">
        <v>0</v>
      </c>
      <c r="H15" s="6">
        <v>0</v>
      </c>
      <c r="I15" s="6">
        <v>0</v>
      </c>
      <c r="J15" s="6">
        <v>0.5</v>
      </c>
      <c r="K15" s="6">
        <v>0.5</v>
      </c>
      <c r="L15" s="6">
        <v>0.5</v>
      </c>
      <c r="M15" s="6">
        <v>0</v>
      </c>
      <c r="N15" s="6">
        <v>0</v>
      </c>
    </row>
    <row r="16" spans="1:14" x14ac:dyDescent="0.25">
      <c r="A16" s="1" t="s">
        <v>84</v>
      </c>
      <c r="B16">
        <v>1</v>
      </c>
      <c r="C16">
        <v>1</v>
      </c>
      <c r="D16" s="6">
        <v>1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1</v>
      </c>
      <c r="M16" s="6">
        <v>0</v>
      </c>
      <c r="N16" s="6">
        <v>1</v>
      </c>
    </row>
    <row r="17" spans="1:14" x14ac:dyDescent="0.25">
      <c r="A17" s="1" t="s">
        <v>86</v>
      </c>
      <c r="B17">
        <v>2</v>
      </c>
      <c r="C17">
        <v>1</v>
      </c>
      <c r="D17" s="6">
        <v>1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1</v>
      </c>
      <c r="L17" s="6">
        <v>0</v>
      </c>
      <c r="M17" s="6">
        <v>1</v>
      </c>
      <c r="N17" s="6">
        <v>0</v>
      </c>
    </row>
    <row r="18" spans="1:14" x14ac:dyDescent="0.25">
      <c r="A18" s="1" t="s">
        <v>89</v>
      </c>
      <c r="B18">
        <v>2</v>
      </c>
      <c r="C18">
        <v>1</v>
      </c>
      <c r="D18" s="6">
        <v>0.5</v>
      </c>
      <c r="E18" s="6">
        <v>0.5</v>
      </c>
      <c r="F18" s="6">
        <v>0</v>
      </c>
      <c r="G18" s="6">
        <v>0</v>
      </c>
      <c r="H18" s="6">
        <v>0</v>
      </c>
      <c r="I18" s="6">
        <v>0</v>
      </c>
      <c r="J18" s="6">
        <v>0.5</v>
      </c>
      <c r="K18" s="6">
        <v>0.5</v>
      </c>
      <c r="L18" s="6">
        <v>0.5</v>
      </c>
      <c r="M18" s="6">
        <v>0</v>
      </c>
      <c r="N18" s="6">
        <v>0</v>
      </c>
    </row>
    <row r="19" spans="1:14" x14ac:dyDescent="0.25">
      <c r="A19" s="1" t="s">
        <v>81</v>
      </c>
      <c r="B19">
        <v>2</v>
      </c>
      <c r="C19">
        <v>0.5</v>
      </c>
      <c r="D19" s="6">
        <v>0.5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0.5</v>
      </c>
      <c r="L19" s="6">
        <v>1</v>
      </c>
      <c r="M19" s="6">
        <v>0</v>
      </c>
      <c r="N19" s="6">
        <v>0.5</v>
      </c>
    </row>
    <row r="20" spans="1:14" x14ac:dyDescent="0.25">
      <c r="A20" s="1" t="s">
        <v>91</v>
      </c>
      <c r="B20">
        <v>2</v>
      </c>
      <c r="C20">
        <v>0.5</v>
      </c>
      <c r="D20" s="6">
        <v>0.5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0.5</v>
      </c>
      <c r="L20" s="6">
        <v>1</v>
      </c>
      <c r="M20" s="6">
        <v>0</v>
      </c>
      <c r="N20" s="6">
        <v>0.5</v>
      </c>
    </row>
    <row r="21" spans="1:14" x14ac:dyDescent="0.25">
      <c r="A21" s="1" t="s">
        <v>73</v>
      </c>
      <c r="B21">
        <v>1</v>
      </c>
      <c r="C21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1</v>
      </c>
      <c r="L21" s="6">
        <v>1</v>
      </c>
      <c r="M21" s="6">
        <v>0</v>
      </c>
      <c r="N21" s="6">
        <v>0</v>
      </c>
    </row>
    <row r="22" spans="1:14" x14ac:dyDescent="0.25">
      <c r="A22" s="1" t="s">
        <v>74</v>
      </c>
      <c r="B22">
        <v>1</v>
      </c>
      <c r="C22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1</v>
      </c>
      <c r="L22" s="6">
        <v>1</v>
      </c>
      <c r="M22" s="6">
        <v>0</v>
      </c>
      <c r="N22" s="6">
        <v>0</v>
      </c>
    </row>
    <row r="23" spans="1:14" x14ac:dyDescent="0.25">
      <c r="A23" s="1" t="s">
        <v>75</v>
      </c>
      <c r="B23">
        <v>1</v>
      </c>
      <c r="C23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1</v>
      </c>
      <c r="L23" s="6">
        <v>1</v>
      </c>
      <c r="M23" s="6">
        <v>0</v>
      </c>
      <c r="N23" s="6">
        <v>0</v>
      </c>
    </row>
    <row r="24" spans="1:14" x14ac:dyDescent="0.25">
      <c r="A24" s="1" t="s">
        <v>82</v>
      </c>
      <c r="B24">
        <v>1</v>
      </c>
      <c r="C24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1</v>
      </c>
      <c r="L24" s="6">
        <v>1</v>
      </c>
      <c r="M24" s="6">
        <v>0</v>
      </c>
      <c r="N24" s="6">
        <v>0</v>
      </c>
    </row>
    <row r="25" spans="1:14" x14ac:dyDescent="0.25">
      <c r="A25" s="1" t="s">
        <v>88</v>
      </c>
      <c r="B25">
        <v>1</v>
      </c>
      <c r="C25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1</v>
      </c>
      <c r="L25" s="6">
        <v>1</v>
      </c>
      <c r="M25" s="6">
        <v>0</v>
      </c>
      <c r="N25" s="6">
        <v>0</v>
      </c>
    </row>
    <row r="26" spans="1:14" x14ac:dyDescent="0.25">
      <c r="A26" s="1" t="s">
        <v>92</v>
      </c>
      <c r="B26">
        <v>1</v>
      </c>
      <c r="C2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1</v>
      </c>
      <c r="L26" s="6">
        <v>1</v>
      </c>
      <c r="M26" s="6">
        <v>0</v>
      </c>
      <c r="N26" s="6">
        <v>0</v>
      </c>
    </row>
    <row r="27" spans="1:14" x14ac:dyDescent="0.25">
      <c r="A27" s="1" t="s">
        <v>95</v>
      </c>
      <c r="B27">
        <v>1</v>
      </c>
      <c r="C27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1</v>
      </c>
      <c r="L27" s="6">
        <v>1</v>
      </c>
      <c r="M27" s="6">
        <v>0</v>
      </c>
      <c r="N27" s="6">
        <v>0</v>
      </c>
    </row>
    <row r="28" spans="1:14" x14ac:dyDescent="0.25">
      <c r="A28" s="1" t="s">
        <v>97</v>
      </c>
      <c r="B28">
        <v>1</v>
      </c>
      <c r="C28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1</v>
      </c>
      <c r="L28" s="6">
        <v>1</v>
      </c>
      <c r="M28" s="6">
        <v>0</v>
      </c>
      <c r="N28" s="6">
        <v>0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29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5703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88</v>
      </c>
      <c r="B2">
        <v>2</v>
      </c>
      <c r="C2">
        <v>3</v>
      </c>
      <c r="D2" s="6">
        <v>1</v>
      </c>
      <c r="E2" s="6">
        <v>0.5</v>
      </c>
      <c r="F2" s="6">
        <v>0.5</v>
      </c>
      <c r="G2" s="6">
        <v>0.5</v>
      </c>
      <c r="H2" s="6">
        <v>0.5</v>
      </c>
      <c r="I2" s="6">
        <v>0</v>
      </c>
      <c r="J2" s="6">
        <v>0.5</v>
      </c>
      <c r="K2" s="6">
        <v>0.5</v>
      </c>
      <c r="L2" s="6">
        <v>0</v>
      </c>
      <c r="M2" s="6">
        <v>0.5</v>
      </c>
      <c r="N2" s="6">
        <v>0</v>
      </c>
    </row>
    <row r="3" spans="1:14" x14ac:dyDescent="0.25">
      <c r="A3" s="1" t="s">
        <v>75</v>
      </c>
      <c r="B3">
        <v>2</v>
      </c>
      <c r="C3">
        <v>2.5</v>
      </c>
      <c r="D3" s="6">
        <v>1</v>
      </c>
      <c r="E3" s="6">
        <v>1</v>
      </c>
      <c r="F3" s="6">
        <v>0.5</v>
      </c>
      <c r="G3" s="6">
        <v>0</v>
      </c>
      <c r="H3" s="6">
        <v>0</v>
      </c>
      <c r="I3" s="6">
        <v>0</v>
      </c>
      <c r="J3" s="6">
        <v>0.5</v>
      </c>
      <c r="K3" s="6">
        <v>0</v>
      </c>
      <c r="L3" s="6">
        <v>0.5</v>
      </c>
      <c r="M3" s="6">
        <v>0</v>
      </c>
      <c r="N3" s="6">
        <v>0.5</v>
      </c>
    </row>
    <row r="4" spans="1:14" x14ac:dyDescent="0.25">
      <c r="A4" s="1" t="s">
        <v>76</v>
      </c>
      <c r="B4">
        <v>1</v>
      </c>
      <c r="C4">
        <v>2</v>
      </c>
      <c r="D4" s="6">
        <v>1</v>
      </c>
      <c r="E4" s="6">
        <v>1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1</v>
      </c>
      <c r="M4" s="6">
        <v>0</v>
      </c>
      <c r="N4" s="6">
        <v>1</v>
      </c>
    </row>
    <row r="5" spans="1:14" x14ac:dyDescent="0.25">
      <c r="A5" s="1" t="s">
        <v>77</v>
      </c>
      <c r="B5">
        <v>1</v>
      </c>
      <c r="C5">
        <v>2</v>
      </c>
      <c r="D5" s="6">
        <v>1</v>
      </c>
      <c r="E5" s="6">
        <v>1</v>
      </c>
      <c r="F5" s="6">
        <v>0</v>
      </c>
      <c r="G5" s="6">
        <v>0</v>
      </c>
      <c r="H5" s="6">
        <v>0</v>
      </c>
      <c r="I5" s="6">
        <v>0</v>
      </c>
      <c r="J5" s="6">
        <v>1</v>
      </c>
      <c r="K5" s="6">
        <v>0</v>
      </c>
      <c r="L5" s="6">
        <v>0</v>
      </c>
      <c r="M5" s="6">
        <v>0</v>
      </c>
      <c r="N5" s="6">
        <v>0</v>
      </c>
    </row>
    <row r="6" spans="1:14" x14ac:dyDescent="0.25">
      <c r="A6" s="1" t="s">
        <v>81</v>
      </c>
      <c r="B6">
        <v>1</v>
      </c>
      <c r="C6">
        <v>2</v>
      </c>
      <c r="D6" s="6">
        <v>1</v>
      </c>
      <c r="E6" s="6">
        <v>1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1</v>
      </c>
      <c r="M6" s="6">
        <v>0</v>
      </c>
      <c r="N6" s="6">
        <v>1</v>
      </c>
    </row>
    <row r="7" spans="1:14" x14ac:dyDescent="0.25">
      <c r="A7" s="1" t="s">
        <v>97</v>
      </c>
      <c r="B7">
        <v>2</v>
      </c>
      <c r="C7">
        <v>2</v>
      </c>
      <c r="D7" s="6">
        <v>1</v>
      </c>
      <c r="E7" s="6">
        <v>1</v>
      </c>
      <c r="F7" s="6">
        <v>0</v>
      </c>
      <c r="G7" s="6">
        <v>0</v>
      </c>
      <c r="H7" s="6">
        <v>0</v>
      </c>
      <c r="I7" s="6">
        <v>0</v>
      </c>
      <c r="J7" s="6">
        <v>0.5</v>
      </c>
      <c r="K7" s="6">
        <v>0</v>
      </c>
      <c r="L7" s="6">
        <v>0.5</v>
      </c>
      <c r="M7" s="6">
        <v>0</v>
      </c>
      <c r="N7" s="6">
        <v>0.5</v>
      </c>
    </row>
    <row r="8" spans="1:14" x14ac:dyDescent="0.25">
      <c r="A8" s="1" t="s">
        <v>82</v>
      </c>
      <c r="B8">
        <v>2</v>
      </c>
      <c r="C8">
        <v>1.5</v>
      </c>
      <c r="D8" s="6">
        <v>0.5</v>
      </c>
      <c r="E8" s="6">
        <v>0.5</v>
      </c>
      <c r="F8" s="6">
        <v>0.5</v>
      </c>
      <c r="G8" s="6">
        <v>0</v>
      </c>
      <c r="H8" s="6">
        <v>0</v>
      </c>
      <c r="I8" s="6">
        <v>0</v>
      </c>
      <c r="J8" s="6">
        <v>0.5</v>
      </c>
      <c r="K8" s="6">
        <v>0.5</v>
      </c>
      <c r="L8" s="6">
        <v>0.5</v>
      </c>
      <c r="M8" s="6">
        <v>0</v>
      </c>
      <c r="N8" s="6">
        <v>0</v>
      </c>
    </row>
    <row r="9" spans="1:14" x14ac:dyDescent="0.25">
      <c r="A9" s="1" t="s">
        <v>95</v>
      </c>
      <c r="B9">
        <v>2</v>
      </c>
      <c r="C9">
        <v>1.5</v>
      </c>
      <c r="D9" s="6">
        <v>1</v>
      </c>
      <c r="E9" s="6">
        <v>0.5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1</v>
      </c>
      <c r="M9" s="6">
        <v>0</v>
      </c>
      <c r="N9" s="6">
        <v>1</v>
      </c>
    </row>
    <row r="10" spans="1:14" x14ac:dyDescent="0.25">
      <c r="A10" s="1" t="s">
        <v>96</v>
      </c>
      <c r="B10">
        <v>2</v>
      </c>
      <c r="C10">
        <v>1.5</v>
      </c>
      <c r="D10" s="6">
        <v>1</v>
      </c>
      <c r="E10" s="6">
        <v>0.5</v>
      </c>
      <c r="F10" s="6">
        <v>0</v>
      </c>
      <c r="G10" s="6">
        <v>0</v>
      </c>
      <c r="H10" s="6">
        <v>0</v>
      </c>
      <c r="I10" s="6">
        <v>0</v>
      </c>
      <c r="J10" s="6">
        <v>0.5</v>
      </c>
      <c r="K10" s="6">
        <v>0.5</v>
      </c>
      <c r="L10" s="6">
        <v>0</v>
      </c>
      <c r="M10" s="6">
        <v>0.5</v>
      </c>
      <c r="N10" s="6">
        <v>0</v>
      </c>
    </row>
    <row r="11" spans="1:14" x14ac:dyDescent="0.25">
      <c r="A11" s="1" t="s">
        <v>70</v>
      </c>
      <c r="B11">
        <v>1</v>
      </c>
      <c r="C11">
        <v>1</v>
      </c>
      <c r="D11" s="6">
        <v>1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1</v>
      </c>
      <c r="M11" s="6">
        <v>0</v>
      </c>
      <c r="N11" s="6">
        <v>1</v>
      </c>
    </row>
    <row r="12" spans="1:14" x14ac:dyDescent="0.25">
      <c r="A12" s="1" t="s">
        <v>72</v>
      </c>
      <c r="B12">
        <v>2</v>
      </c>
      <c r="C12">
        <v>1</v>
      </c>
      <c r="D12" s="6">
        <v>0.5</v>
      </c>
      <c r="E12" s="6">
        <v>0.5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0.5</v>
      </c>
      <c r="L12" s="6">
        <v>1</v>
      </c>
      <c r="M12" s="6">
        <v>0</v>
      </c>
      <c r="N12" s="6">
        <v>0.5</v>
      </c>
    </row>
    <row r="13" spans="1:14" x14ac:dyDescent="0.25">
      <c r="A13" s="1" t="s">
        <v>73</v>
      </c>
      <c r="B13">
        <v>2</v>
      </c>
      <c r="C13">
        <v>1</v>
      </c>
      <c r="D13" s="6">
        <v>0.5</v>
      </c>
      <c r="E13" s="6">
        <v>0.5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0.5</v>
      </c>
      <c r="L13" s="6">
        <v>1</v>
      </c>
      <c r="M13" s="6">
        <v>0</v>
      </c>
      <c r="N13" s="6">
        <v>0.5</v>
      </c>
    </row>
    <row r="14" spans="1:14" x14ac:dyDescent="0.25">
      <c r="A14" s="1" t="s">
        <v>78</v>
      </c>
      <c r="B14">
        <v>1</v>
      </c>
      <c r="C14">
        <v>1</v>
      </c>
      <c r="D14" s="6">
        <v>1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1</v>
      </c>
      <c r="M14" s="6">
        <v>0</v>
      </c>
      <c r="N14" s="6">
        <v>1</v>
      </c>
    </row>
    <row r="15" spans="1:14" x14ac:dyDescent="0.25">
      <c r="A15" s="1" t="s">
        <v>83</v>
      </c>
      <c r="B15">
        <v>1</v>
      </c>
      <c r="C15">
        <v>1</v>
      </c>
      <c r="D15" s="6">
        <v>1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1</v>
      </c>
      <c r="L15" s="6">
        <v>0</v>
      </c>
      <c r="M15" s="6">
        <v>1</v>
      </c>
      <c r="N15" s="6">
        <v>0</v>
      </c>
    </row>
    <row r="16" spans="1:14" x14ac:dyDescent="0.25">
      <c r="A16" s="1" t="s">
        <v>84</v>
      </c>
      <c r="B16">
        <v>2</v>
      </c>
      <c r="C16">
        <v>1</v>
      </c>
      <c r="D16" s="6">
        <v>0.5</v>
      </c>
      <c r="E16" s="6">
        <v>0.5</v>
      </c>
      <c r="F16" s="6">
        <v>0</v>
      </c>
      <c r="G16" s="6">
        <v>0</v>
      </c>
      <c r="H16" s="6">
        <v>0</v>
      </c>
      <c r="I16" s="6">
        <v>0</v>
      </c>
      <c r="J16" s="6">
        <v>0.5</v>
      </c>
      <c r="K16" s="6">
        <v>0.5</v>
      </c>
      <c r="L16" s="6">
        <v>0.5</v>
      </c>
      <c r="M16" s="6">
        <v>0</v>
      </c>
      <c r="N16" s="6">
        <v>0</v>
      </c>
    </row>
    <row r="17" spans="1:14" x14ac:dyDescent="0.25">
      <c r="A17" s="1" t="s">
        <v>86</v>
      </c>
      <c r="B17">
        <v>1</v>
      </c>
      <c r="C17">
        <v>1</v>
      </c>
      <c r="D17" s="6">
        <v>1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1</v>
      </c>
      <c r="L17" s="6">
        <v>0</v>
      </c>
      <c r="M17" s="6">
        <v>1</v>
      </c>
      <c r="N17" s="6">
        <v>0</v>
      </c>
    </row>
    <row r="18" spans="1:14" x14ac:dyDescent="0.25">
      <c r="A18" s="1" t="s">
        <v>90</v>
      </c>
      <c r="B18">
        <v>1</v>
      </c>
      <c r="C18">
        <v>1</v>
      </c>
      <c r="D18" s="6">
        <v>1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1</v>
      </c>
      <c r="M18" s="6">
        <v>0</v>
      </c>
      <c r="N18" s="6">
        <v>1</v>
      </c>
    </row>
    <row r="19" spans="1:14" x14ac:dyDescent="0.25">
      <c r="A19" s="1" t="s">
        <v>91</v>
      </c>
      <c r="B19">
        <v>1</v>
      </c>
      <c r="C19">
        <v>1</v>
      </c>
      <c r="D19" s="6">
        <v>1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1</v>
      </c>
      <c r="L19" s="6">
        <v>0</v>
      </c>
      <c r="M19" s="6">
        <v>1</v>
      </c>
      <c r="N19" s="6">
        <v>0</v>
      </c>
    </row>
    <row r="20" spans="1:14" x14ac:dyDescent="0.25">
      <c r="A20" s="1" t="s">
        <v>94</v>
      </c>
      <c r="B20">
        <v>1</v>
      </c>
      <c r="C20">
        <v>1</v>
      </c>
      <c r="D20" s="6">
        <v>1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1</v>
      </c>
      <c r="M20" s="6">
        <v>0</v>
      </c>
      <c r="N20" s="6">
        <v>1</v>
      </c>
    </row>
    <row r="21" spans="1:14" x14ac:dyDescent="0.25">
      <c r="A21" s="1" t="s">
        <v>74</v>
      </c>
      <c r="B21">
        <v>2</v>
      </c>
      <c r="C21">
        <v>0.5</v>
      </c>
      <c r="D21" s="6">
        <v>0.5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1</v>
      </c>
      <c r="L21" s="6">
        <v>0.5</v>
      </c>
      <c r="M21" s="6">
        <v>0.5</v>
      </c>
      <c r="N21" s="6">
        <v>0</v>
      </c>
    </row>
    <row r="22" spans="1:14" x14ac:dyDescent="0.25">
      <c r="A22" s="1" t="s">
        <v>92</v>
      </c>
      <c r="B22">
        <v>2</v>
      </c>
      <c r="C22">
        <v>0.5</v>
      </c>
      <c r="D22" s="6">
        <v>0.5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0.5</v>
      </c>
      <c r="L22" s="6">
        <v>1</v>
      </c>
      <c r="M22" s="6">
        <v>0</v>
      </c>
      <c r="N22" s="6">
        <v>0.5</v>
      </c>
    </row>
    <row r="23" spans="1:14" x14ac:dyDescent="0.25">
      <c r="A23" s="1" t="s">
        <v>85</v>
      </c>
      <c r="B23">
        <v>3</v>
      </c>
      <c r="C23">
        <v>0.33</v>
      </c>
      <c r="D23" s="6">
        <v>0.33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1</v>
      </c>
      <c r="L23" s="6">
        <v>0.67</v>
      </c>
      <c r="M23" s="6">
        <v>0.33</v>
      </c>
      <c r="N23" s="6">
        <v>0</v>
      </c>
    </row>
    <row r="24" spans="1:14" x14ac:dyDescent="0.25">
      <c r="A24" s="1" t="s">
        <v>71</v>
      </c>
      <c r="B24">
        <v>1</v>
      </c>
      <c r="C24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1</v>
      </c>
      <c r="L24" s="6">
        <v>1</v>
      </c>
      <c r="M24" s="6">
        <v>0</v>
      </c>
      <c r="N24" s="6">
        <v>0</v>
      </c>
    </row>
    <row r="25" spans="1:14" x14ac:dyDescent="0.25">
      <c r="A25" s="1" t="s">
        <v>79</v>
      </c>
      <c r="B25">
        <v>1</v>
      </c>
      <c r="C25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1</v>
      </c>
      <c r="L25" s="6">
        <v>1</v>
      </c>
      <c r="M25" s="6">
        <v>0</v>
      </c>
      <c r="N25" s="6">
        <v>0</v>
      </c>
    </row>
    <row r="26" spans="1:14" x14ac:dyDescent="0.25">
      <c r="A26" s="1" t="s">
        <v>80</v>
      </c>
      <c r="B26">
        <v>1</v>
      </c>
      <c r="C2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1</v>
      </c>
      <c r="L26" s="6">
        <v>1</v>
      </c>
      <c r="M26" s="6">
        <v>0</v>
      </c>
      <c r="N26" s="6">
        <v>0</v>
      </c>
    </row>
    <row r="27" spans="1:14" x14ac:dyDescent="0.25">
      <c r="A27" s="1" t="s">
        <v>87</v>
      </c>
      <c r="B27">
        <v>2</v>
      </c>
      <c r="C27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1</v>
      </c>
      <c r="L27" s="6">
        <v>1</v>
      </c>
      <c r="M27" s="6">
        <v>0</v>
      </c>
      <c r="N27" s="6">
        <v>0</v>
      </c>
    </row>
    <row r="28" spans="1:14" x14ac:dyDescent="0.25">
      <c r="A28" s="1" t="s">
        <v>89</v>
      </c>
      <c r="B28">
        <v>1</v>
      </c>
      <c r="C28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1</v>
      </c>
      <c r="L28" s="6">
        <v>1</v>
      </c>
      <c r="M28" s="6">
        <v>0</v>
      </c>
      <c r="N28" s="6">
        <v>0</v>
      </c>
    </row>
    <row r="29" spans="1:14" x14ac:dyDescent="0.25">
      <c r="A29" s="1" t="s">
        <v>93</v>
      </c>
      <c r="B29">
        <v>1</v>
      </c>
      <c r="C29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1</v>
      </c>
      <c r="L29" s="6">
        <v>1</v>
      </c>
      <c r="M29" s="6">
        <v>0</v>
      </c>
      <c r="N29" s="6">
        <v>0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tabSelected="1" workbookViewId="0">
      <selection activeCell="J1" sqref="J1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29.85546875" bestFit="1" customWidth="1"/>
  </cols>
  <sheetData>
    <row r="1" spans="1:15" x14ac:dyDescent="0.25">
      <c r="A1" s="14" t="s">
        <v>102</v>
      </c>
      <c r="B1" s="14"/>
      <c r="C1" s="14"/>
      <c r="D1" s="14"/>
      <c r="E1" s="14"/>
      <c r="F1" s="14"/>
      <c r="G1" s="14"/>
      <c r="H1" s="13" t="s">
        <v>24</v>
      </c>
      <c r="I1" s="13"/>
      <c r="J1" t="s">
        <v>87</v>
      </c>
      <c r="L1" t="str">
        <f>C4</f>
        <v>New York City</v>
      </c>
    </row>
    <row r="2" spans="1:15" ht="15.75" thickBot="1" x14ac:dyDescent="0.3">
      <c r="A2" s="14"/>
      <c r="B2" s="14"/>
      <c r="C2" s="14"/>
      <c r="D2" s="14"/>
      <c r="E2" s="14"/>
      <c r="F2" s="14"/>
      <c r="G2" s="14"/>
      <c r="L2" t="str">
        <f>G4</f>
        <v>Philadelphia</v>
      </c>
    </row>
    <row r="3" spans="1:15" ht="28.5" customHeight="1" thickBot="1" x14ac:dyDescent="0.3">
      <c r="D3" s="8" t="s">
        <v>36</v>
      </c>
      <c r="H3" s="8" t="s">
        <v>38</v>
      </c>
      <c r="J3" s="13" t="s">
        <v>17</v>
      </c>
      <c r="K3" s="13"/>
      <c r="N3" s="13" t="s">
        <v>66</v>
      </c>
      <c r="O3" s="13"/>
    </row>
    <row r="4" spans="1:15" ht="37.5" customHeight="1" thickBot="1" x14ac:dyDescent="0.35">
      <c r="A4" s="15" t="s">
        <v>15</v>
      </c>
      <c r="B4" s="16"/>
      <c r="C4" s="10" t="s">
        <v>87</v>
      </c>
      <c r="D4" s="9">
        <f>_xlfn.XLOOKUP(C4,tbl_FHT_H[Team],tbl_FHT_H[GP])</f>
        <v>1</v>
      </c>
      <c r="E4" s="15" t="s">
        <v>16</v>
      </c>
      <c r="F4" s="16"/>
      <c r="G4" s="10" t="s">
        <v>90</v>
      </c>
      <c r="H4" s="9">
        <f>_xlfn.XLOOKUP(G4,tbl_FHT_A[Team],tbl_FHT_A[GP])</f>
        <v>1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3" t="s">
        <v>55</v>
      </c>
      <c r="B5" s="13"/>
      <c r="C5" s="13"/>
      <c r="D5" s="4">
        <f>_xlfn.XLOOKUP(C4,'OGS-H'!A2:A35,'OGS-H'!C2:C35)</f>
        <v>7</v>
      </c>
      <c r="E5" s="13" t="s">
        <v>55</v>
      </c>
      <c r="F5" s="13"/>
      <c r="G5" s="13"/>
      <c r="H5" s="4">
        <f>_xlfn.XLOOKUP(G4,'OGS-A'!A2:A35,'OGS-A'!C2:C35)</f>
        <v>0</v>
      </c>
      <c r="J5" s="4">
        <f>'OGS-H'!C30</f>
        <v>36</v>
      </c>
      <c r="K5" s="4">
        <f>'OGS-A'!C30</f>
        <v>36</v>
      </c>
      <c r="N5">
        <f>IF(D5&gt;J5,1,IF(D5=J5,3,5))</f>
        <v>5</v>
      </c>
      <c r="O5">
        <f>IF(H5&gt;K5,1,IF(H5=K5,3,5))</f>
        <v>5</v>
      </c>
    </row>
    <row r="6" spans="1:15" x14ac:dyDescent="0.25">
      <c r="A6" s="13" t="s">
        <v>56</v>
      </c>
      <c r="B6" s="13"/>
      <c r="C6" s="13"/>
      <c r="D6" s="4">
        <f>_xlfn.XLOOKUP(C4,'OGS-H'!A2:A35,'OGS-H'!B2:B35)</f>
        <v>1</v>
      </c>
      <c r="E6" s="13" t="s">
        <v>61</v>
      </c>
      <c r="F6" s="13"/>
      <c r="G6" s="13"/>
      <c r="H6" s="4">
        <f>_xlfn.XLOOKUP('Stat Sheet'!G4,'OGS-A'!A2:A35,'OGS-A'!B2:B35)</f>
        <v>0</v>
      </c>
      <c r="J6" s="4">
        <f>'OGS-H'!B30</f>
        <v>0</v>
      </c>
      <c r="K6" s="4">
        <f>'OGS-A'!B30</f>
        <v>1</v>
      </c>
      <c r="N6">
        <f>IF(D6&lt;J6,1,IF(D6=J6,3,5))</f>
        <v>5</v>
      </c>
      <c r="O6">
        <f>IF(H6&lt;K6,1,IF(H6=K6,3,5))</f>
        <v>1</v>
      </c>
    </row>
    <row r="7" spans="1:15" x14ac:dyDescent="0.25">
      <c r="A7" s="13" t="s">
        <v>57</v>
      </c>
      <c r="B7" s="13"/>
      <c r="C7" s="13"/>
      <c r="D7" s="5">
        <f>_xlfn.XLOOKUP(C4,'OGS-H'!A2:A35,'OGS-H'!J2:J35)</f>
        <v>1</v>
      </c>
      <c r="E7" s="13" t="s">
        <v>57</v>
      </c>
      <c r="F7" s="13"/>
      <c r="G7" s="13"/>
      <c r="H7" s="5">
        <f>_xlfn.XLOOKUP(G4,'OGS-A'!A2:A35,'OGS-A'!J2:J35)</f>
        <v>0</v>
      </c>
      <c r="J7" s="5">
        <f>'OGS-H'!J30</f>
        <v>0.68200000000000005</v>
      </c>
      <c r="K7" s="7">
        <f>'OGS-A'!J30</f>
        <v>0.75</v>
      </c>
      <c r="N7">
        <f>IF(D7&gt;90%,5,IF(D7&gt;80%,4,IF(D7&gt;70%,3,IF(D7&gt;60%,2,IF(D7&gt;50%,1,-3)))))</f>
        <v>5</v>
      </c>
      <c r="O7">
        <f>IF(H7&gt;90%,5,IF(H7&gt;80%,4,IF(H7&gt;70%,3,IF(H7&gt;60%,2,IF(H7&gt;50%,1,-3)))))</f>
        <v>-3</v>
      </c>
    </row>
    <row r="8" spans="1:15" x14ac:dyDescent="0.25">
      <c r="A8" s="13" t="s">
        <v>58</v>
      </c>
      <c r="B8" s="13"/>
      <c r="C8" s="13"/>
      <c r="D8" s="4">
        <f>_xlfn.XLOOKUP(C4,'OGC-H'!A2:A35,'OGC-H'!$C$2:$C$35)</f>
        <v>0</v>
      </c>
      <c r="E8" s="13" t="s">
        <v>58</v>
      </c>
      <c r="F8" s="13"/>
      <c r="G8" s="13"/>
      <c r="H8" s="4">
        <f>_xlfn.XLOOKUP(G4,'OGC-A'!A2:A35,'OGC-A'!C2:C35)</f>
        <v>32</v>
      </c>
      <c r="J8" s="4">
        <f>'OGC-H'!C30</f>
        <v>36</v>
      </c>
      <c r="K8" s="4">
        <f>'OGC-H'!C30</f>
        <v>36</v>
      </c>
      <c r="N8">
        <f>IF(D8&lt;J8,5,IF(D8&lt;45,3,-5))</f>
        <v>5</v>
      </c>
      <c r="O8">
        <f>IF(H8&lt;K8,5,IF(H8&lt;45,3,-5))</f>
        <v>5</v>
      </c>
    </row>
    <row r="9" spans="1:15" x14ac:dyDescent="0.25">
      <c r="A9" s="13" t="s">
        <v>59</v>
      </c>
      <c r="B9" s="13"/>
      <c r="C9" s="13"/>
      <c r="D9" s="2">
        <f>_xlfn.XLOOKUP('Stat Sheet'!C4,'OGC-H'!A2:A35,'OGC-H'!$B$2:$B$35)</f>
        <v>0</v>
      </c>
      <c r="E9" s="13" t="s">
        <v>62</v>
      </c>
      <c r="F9" s="13"/>
      <c r="G9" s="13"/>
      <c r="H9" s="4">
        <f>_xlfn.XLOOKUP(G4,'OGC-A'!A2:A35,'OGC-A'!B2:B35)</f>
        <v>1</v>
      </c>
      <c r="J9" s="2">
        <f>'OGC-H'!B30</f>
        <v>0</v>
      </c>
      <c r="K9" s="4">
        <f>'OGC-A'!B30</f>
        <v>0.8</v>
      </c>
      <c r="N9">
        <f>IF(D9&lt;J9,1,IF(D9=J9,3,5))</f>
        <v>3</v>
      </c>
      <c r="O9">
        <f>IF(H9&lt;K9,1,IF(H9=K9,3,5))</f>
        <v>5</v>
      </c>
    </row>
    <row r="10" spans="1:15" x14ac:dyDescent="0.25">
      <c r="A10" s="13" t="s">
        <v>60</v>
      </c>
      <c r="B10" s="13"/>
      <c r="C10" s="13"/>
      <c r="D10" s="5">
        <f>_xlfn.XLOOKUP(C4,'OGC-H'!A2:A35,'OGC-H'!J2:J35)</f>
        <v>0</v>
      </c>
      <c r="E10" s="13" t="s">
        <v>60</v>
      </c>
      <c r="F10" s="13"/>
      <c r="G10" s="13"/>
      <c r="H10" s="5">
        <f>_xlfn.XLOOKUP(G4,'OGC-A'!A2:A35,'OGC-A'!J2:J35)</f>
        <v>1</v>
      </c>
      <c r="I10" s="4"/>
      <c r="J10" s="7">
        <f>'OGC-H'!J30</f>
        <v>0.75</v>
      </c>
      <c r="K10" s="7">
        <f>'OGC-A'!J30</f>
        <v>0.68200000000000005</v>
      </c>
      <c r="N10">
        <f>IF(D10&gt;90%,5,IF(D10&gt;80%,4,IF(D10&gt;70%,3,IF(D10&gt;60%,2,IF(D10&gt;50%,1,-3)))))</f>
        <v>-3</v>
      </c>
      <c r="O10">
        <f>IF(H10&gt;90%,5,IF(H10&gt;80%,4,IF(H10&gt;70%,3,IF(H10&gt;60%,2,IF(E10&gt;50%,1,-3)))))</f>
        <v>5</v>
      </c>
    </row>
    <row r="11" spans="1:15" x14ac:dyDescent="0.25">
      <c r="A11" s="13" t="s">
        <v>35</v>
      </c>
      <c r="B11" s="13"/>
      <c r="C11" s="13"/>
      <c r="D11" s="4">
        <f>_xlfn.XLOOKUP(C4,tbl_FHT_H[Team],tbl_FHT_H[GF])</f>
        <v>2</v>
      </c>
      <c r="E11" s="13" t="s">
        <v>37</v>
      </c>
      <c r="F11" s="13"/>
      <c r="G11" s="13"/>
      <c r="H11" s="4">
        <f>_xlfn.XLOOKUP(G4,tbl_FHT_A[Team],tbl_FHT_A[GF])</f>
        <v>0</v>
      </c>
      <c r="I11" s="4"/>
      <c r="J11" s="12">
        <f>AVERAGE(tbl_FHT_H[GF])</f>
        <v>1.0357142857142858</v>
      </c>
      <c r="K11" s="12">
        <f>AVERAGE(tbl_FHT_A[GF])</f>
        <v>0.6071428571428571</v>
      </c>
      <c r="N11">
        <f>IF(D11&lt;D4,1,5)</f>
        <v>5</v>
      </c>
      <c r="O11">
        <f>IF(H11&lt;H4,1,5)</f>
        <v>1</v>
      </c>
    </row>
    <row r="12" spans="1:15" x14ac:dyDescent="0.25">
      <c r="A12" s="13" t="s">
        <v>52</v>
      </c>
      <c r="B12" s="13"/>
      <c r="C12" s="13"/>
      <c r="D12" s="5">
        <f>_xlfn.XLOOKUP('Stat Sheet'!C4,tbl_MGS_H[Home matches of...],tbl_MGS_H[0.5+])</f>
        <v>1</v>
      </c>
      <c r="E12" s="13" t="s">
        <v>52</v>
      </c>
      <c r="F12" s="13"/>
      <c r="G12" s="13"/>
      <c r="H12" s="5">
        <f>_xlfn.XLOOKUP(G4,tbl_MSG_A[Away matches of...],tbl_MSG_A[0.5+])</f>
        <v>1</v>
      </c>
      <c r="I12" s="4"/>
      <c r="J12" s="5">
        <f>AVERAGE(tbl_MGS_H[0.5+])</f>
        <v>0.57407407407407407</v>
      </c>
      <c r="K12" s="5">
        <f>AVERAGE(tbl_MSG_A[0.5+])</f>
        <v>0.65464285714285708</v>
      </c>
      <c r="N12">
        <f>IF(D12&gt;90%,5,IF(D12&gt;80%,4,IF(D12&gt;70%,3,IF(D12&gt;60%,2,IF(D12&gt;50%,1,-3)))))</f>
        <v>5</v>
      </c>
      <c r="O12">
        <f>IF(H12&gt;90%,5,IF(H12&gt;80%,4,IF(H12&gt;70%,3,IF(H12&gt;60%,2,IF(H12&gt;50%,1,-3)))))</f>
        <v>5</v>
      </c>
    </row>
    <row r="13" spans="1:15" x14ac:dyDescent="0.25">
      <c r="A13" s="13" t="s">
        <v>53</v>
      </c>
      <c r="B13" s="13"/>
      <c r="C13" s="13"/>
      <c r="D13" s="5">
        <f>_xlfn.XLOOKUP(C4,tbl_MGS_H[Home matches of...],tbl_MGS_H[1.5+])</f>
        <v>1</v>
      </c>
      <c r="E13" s="13" t="s">
        <v>53</v>
      </c>
      <c r="F13" s="13"/>
      <c r="G13" s="13"/>
      <c r="H13" s="5">
        <f>_xlfn.XLOOKUP(G4,tbl_MSG_A[Away matches of...],tbl_MSG_A[1.5+])</f>
        <v>0</v>
      </c>
      <c r="I13" s="4"/>
      <c r="J13" s="5">
        <f>AVERAGE(tbl_MGS_H[1.5+])</f>
        <v>0.29629629629629628</v>
      </c>
      <c r="K13" s="5">
        <f>AVERAGE(tbl_MSG_A[1.5+])</f>
        <v>0.30357142857142855</v>
      </c>
      <c r="N13">
        <f>IF(D13&gt;J13,5,1)</f>
        <v>5</v>
      </c>
      <c r="O13">
        <f>IF(H13&gt;K13,5,1)</f>
        <v>1</v>
      </c>
    </row>
    <row r="14" spans="1:15" x14ac:dyDescent="0.25">
      <c r="A14" s="13" t="str">
        <f>"% of games where "&amp;C4&amp; " kept a Clean Sheet"</f>
        <v>% of games where New York City kept a Clean Sheet</v>
      </c>
      <c r="B14" s="13"/>
      <c r="C14" s="13"/>
      <c r="D14" s="5">
        <f>_xlfn.XLOOKUP(C4,tbl_MGS_H[Home matches of...],tbl_MGS_H[CS])</f>
        <v>1</v>
      </c>
      <c r="E14" s="13" t="str">
        <f>"% of games where "&amp;G4&amp; " kept a Clean Sheet"</f>
        <v>% of games where Philadelphia kept a Clean Sheet</v>
      </c>
      <c r="F14" s="13"/>
      <c r="G14" s="13"/>
      <c r="H14" s="5">
        <f>_xlfn.XLOOKUP(G4,tbl_MSG_A[Away matches of...],tbl_MSG_A[CS])</f>
        <v>0</v>
      </c>
      <c r="I14" s="4"/>
      <c r="J14" s="5">
        <f>AVERAGE(tbl_MGS_H[CS])</f>
        <v>0.70370370370370372</v>
      </c>
      <c r="K14" s="5">
        <f>AVERAGE(tbl_MSG_A[CS])</f>
        <v>0.5178571428571429</v>
      </c>
      <c r="N14">
        <f>IF(D14&gt;50%,1,5)</f>
        <v>1</v>
      </c>
      <c r="O14">
        <f>IF(H14&gt;50%,1,5)</f>
        <v>5</v>
      </c>
    </row>
    <row r="15" spans="1:15" x14ac:dyDescent="0.25">
      <c r="A15" s="13" t="s">
        <v>63</v>
      </c>
      <c r="B15" s="13"/>
      <c r="C15" s="13"/>
      <c r="D15" s="4">
        <v>2</v>
      </c>
      <c r="E15" s="13" t="s">
        <v>64</v>
      </c>
      <c r="F15" s="13"/>
      <c r="G15" s="13"/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3" t="s">
        <v>65</v>
      </c>
      <c r="B16" s="13"/>
      <c r="C16" s="13"/>
      <c r="D16" s="4">
        <v>2</v>
      </c>
      <c r="E16" s="13" t="s">
        <v>65</v>
      </c>
      <c r="F16" s="13"/>
      <c r="G16" s="13"/>
      <c r="H16" s="4">
        <f>D16</f>
        <v>2</v>
      </c>
      <c r="I16" s="4"/>
      <c r="J16" s="4"/>
      <c r="M16" t="s">
        <v>69</v>
      </c>
      <c r="N16">
        <f>IF(D16&lt;1.5,5,0)</f>
        <v>0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36</v>
      </c>
      <c r="O17">
        <f>SUM(O5:O16)</f>
        <v>30</v>
      </c>
    </row>
    <row r="18" spans="4:16" x14ac:dyDescent="0.25">
      <c r="D18" s="4"/>
      <c r="E18" s="4"/>
      <c r="F18" s="4"/>
      <c r="G18" s="4"/>
      <c r="I18" s="4"/>
      <c r="J18" s="4"/>
      <c r="N18" s="17">
        <f>SUM(N17:O17)</f>
        <v>66</v>
      </c>
      <c r="O18" s="17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N18:O18"/>
    <mergeCell ref="A15:C15"/>
    <mergeCell ref="E15:G15"/>
    <mergeCell ref="A16:C16"/>
    <mergeCell ref="E16:G16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</mergeCells>
  <conditionalFormatting sqref="D5">
    <cfRule type="cellIs" dxfId="67" priority="71" operator="lessThan">
      <formula>$J$5</formula>
    </cfRule>
    <cfRule type="cellIs" dxfId="66" priority="72" operator="greaterThan">
      <formula>45</formula>
    </cfRule>
    <cfRule type="cellIs" dxfId="65" priority="73" operator="between">
      <formula>$J$5</formula>
      <formula>46</formula>
    </cfRule>
  </conditionalFormatting>
  <conditionalFormatting sqref="D6">
    <cfRule type="cellIs" dxfId="64" priority="68" operator="equal">
      <formula>$J$6</formula>
    </cfRule>
    <cfRule type="cellIs" dxfId="63" priority="69" operator="lessThan">
      <formula>$J$6</formula>
    </cfRule>
    <cfRule type="cellIs" dxfId="62" priority="70" operator="greaterThan">
      <formula>$J$6</formula>
    </cfRule>
  </conditionalFormatting>
  <conditionalFormatting sqref="D7">
    <cfRule type="cellIs" dxfId="61" priority="61" operator="equal">
      <formula>$J$7</formula>
    </cfRule>
    <cfRule type="cellIs" dxfId="60" priority="62" operator="lessThan">
      <formula>$J$7</formula>
    </cfRule>
    <cfRule type="cellIs" dxfId="59" priority="63" operator="greaterThan">
      <formula>$J$7</formula>
    </cfRule>
  </conditionalFormatting>
  <conditionalFormatting sqref="D8">
    <cfRule type="cellIs" dxfId="58" priority="58" operator="greaterThan">
      <formula>$J$8</formula>
    </cfRule>
    <cfRule type="cellIs" dxfId="57" priority="59" operator="equal">
      <formula>$J$8</formula>
    </cfRule>
    <cfRule type="cellIs" dxfId="56" priority="60" operator="lessThan">
      <formula>$J$8</formula>
    </cfRule>
  </conditionalFormatting>
  <conditionalFormatting sqref="D9">
    <cfRule type="cellIs" dxfId="55" priority="55" operator="lessThan">
      <formula>$J$9</formula>
    </cfRule>
    <cfRule type="cellIs" dxfId="54" priority="56" operator="equal">
      <formula>$J$9</formula>
    </cfRule>
    <cfRule type="cellIs" dxfId="53" priority="57" operator="greaterThan">
      <formula>$J$9</formula>
    </cfRule>
  </conditionalFormatting>
  <conditionalFormatting sqref="D10">
    <cfRule type="cellIs" dxfId="52" priority="51" operator="lessThan">
      <formula>$J$10</formula>
    </cfRule>
    <cfRule type="cellIs" dxfId="51" priority="52" operator="greaterThan">
      <formula>$J$10</formula>
    </cfRule>
  </conditionalFormatting>
  <conditionalFormatting sqref="H5">
    <cfRule type="cellIs" dxfId="50" priority="47" operator="lessThan">
      <formula>$K$5</formula>
    </cfRule>
    <cfRule type="cellIs" dxfId="49" priority="48" operator="between">
      <formula>$K$5</formula>
      <formula>46</formula>
    </cfRule>
    <cfRule type="cellIs" dxfId="48" priority="49" operator="greaterThan">
      <formula>45</formula>
    </cfRule>
    <cfRule type="cellIs" dxfId="47" priority="50" operator="greaterThan">
      <formula>$J$5</formula>
    </cfRule>
  </conditionalFormatting>
  <conditionalFormatting sqref="H6">
    <cfRule type="cellIs" dxfId="46" priority="44" operator="equal">
      <formula>$K$6</formula>
    </cfRule>
    <cfRule type="cellIs" dxfId="45" priority="45" operator="lessThan">
      <formula>$K$6</formula>
    </cfRule>
    <cfRule type="cellIs" dxfId="44" priority="46" operator="greaterThan">
      <formula>$K$6</formula>
    </cfRule>
  </conditionalFormatting>
  <conditionalFormatting sqref="H7">
    <cfRule type="cellIs" dxfId="43" priority="41" operator="lessThan">
      <formula>$K$7</formula>
    </cfRule>
    <cfRule type="cellIs" dxfId="42" priority="42" operator="equal">
      <formula>$K$7</formula>
    </cfRule>
    <cfRule type="cellIs" dxfId="41" priority="43" operator="greaterThan">
      <formula>$K$7</formula>
    </cfRule>
  </conditionalFormatting>
  <conditionalFormatting sqref="H8">
    <cfRule type="cellIs" dxfId="40" priority="38" operator="lessThan">
      <formula>$K$8</formula>
    </cfRule>
    <cfRule type="cellIs" dxfId="39" priority="39" operator="between">
      <formula>$K$8</formula>
      <formula>45</formula>
    </cfRule>
    <cfRule type="cellIs" dxfId="38" priority="40" operator="greaterThan">
      <formula>46</formula>
    </cfRule>
  </conditionalFormatting>
  <conditionalFormatting sqref="H9">
    <cfRule type="cellIs" dxfId="37" priority="35" operator="lessThan">
      <formula>$K$9</formula>
    </cfRule>
    <cfRule type="cellIs" dxfId="36" priority="36" operator="equal">
      <formula>$K$9</formula>
    </cfRule>
    <cfRule type="cellIs" dxfId="35" priority="37" operator="greaterThan">
      <formula>$K$9</formula>
    </cfRule>
  </conditionalFormatting>
  <conditionalFormatting sqref="H10">
    <cfRule type="cellIs" dxfId="34" priority="33" operator="lessThan">
      <formula>$K$10</formula>
    </cfRule>
    <cfRule type="cellIs" dxfId="33" priority="34" operator="greaterThan">
      <formula>$K$10</formula>
    </cfRule>
  </conditionalFormatting>
  <conditionalFormatting sqref="D11">
    <cfRule type="cellIs" dxfId="32" priority="30" operator="lessThan">
      <formula>$D$4</formula>
    </cfRule>
    <cfRule type="cellIs" dxfId="31" priority="31" operator="equal">
      <formula>$D$4</formula>
    </cfRule>
    <cfRule type="cellIs" dxfId="30" priority="32" operator="greaterThan">
      <formula>$D$4</formula>
    </cfRule>
  </conditionalFormatting>
  <conditionalFormatting sqref="H11">
    <cfRule type="cellIs" dxfId="29" priority="27" operator="lessThan">
      <formula>$H$4</formula>
    </cfRule>
    <cfRule type="cellIs" dxfId="28" priority="28" operator="equal">
      <formula>$H$4</formula>
    </cfRule>
    <cfRule type="cellIs" dxfId="27" priority="29" operator="greaterThan">
      <formula>$H$4</formula>
    </cfRule>
  </conditionalFormatting>
  <conditionalFormatting sqref="D12">
    <cfRule type="cellIs" dxfId="26" priority="24" operator="lessThan">
      <formula>$J$12</formula>
    </cfRule>
    <cfRule type="cellIs" dxfId="25" priority="25" operator="equal">
      <formula>$J$12</formula>
    </cfRule>
    <cfRule type="cellIs" dxfId="24" priority="26" operator="greaterThan">
      <formula>$J$12</formula>
    </cfRule>
  </conditionalFormatting>
  <conditionalFormatting sqref="D13">
    <cfRule type="cellIs" dxfId="23" priority="19" operator="lessThan">
      <formula>$J$13</formula>
    </cfRule>
    <cfRule type="cellIs" dxfId="22" priority="20" operator="greaterThan">
      <formula>$J$13</formula>
    </cfRule>
    <cfRule type="cellIs" dxfId="21" priority="21" operator="greaterThan">
      <formula>$J$13</formula>
    </cfRule>
    <cfRule type="cellIs" dxfId="20" priority="22" operator="equal">
      <formula>$J$13</formula>
    </cfRule>
    <cfRule type="cellIs" dxfId="19" priority="23" operator="greaterThan">
      <formula>$J$13</formula>
    </cfRule>
  </conditionalFormatting>
  <conditionalFormatting sqref="H12">
    <cfRule type="cellIs" dxfId="18" priority="16" operator="lessThan">
      <formula>$K$12</formula>
    </cfRule>
    <cfRule type="cellIs" dxfId="17" priority="17" operator="equal">
      <formula>$K$12</formula>
    </cfRule>
    <cfRule type="cellIs" dxfId="16" priority="18" operator="greaterThan">
      <formula>$K$12</formula>
    </cfRule>
  </conditionalFormatting>
  <conditionalFormatting sqref="H13">
    <cfRule type="cellIs" dxfId="15" priority="13" operator="lessThan">
      <formula>$K$13</formula>
    </cfRule>
    <cfRule type="cellIs" dxfId="14" priority="14" operator="equal">
      <formula>$K$13</formula>
    </cfRule>
    <cfRule type="cellIs" dxfId="13" priority="15" operator="greaterThan">
      <formula>$K$13</formula>
    </cfRule>
  </conditionalFormatting>
  <conditionalFormatting sqref="D14">
    <cfRule type="cellIs" dxfId="12" priority="10" operator="between">
      <formula>0.51</formula>
      <formula>1</formula>
    </cfRule>
    <cfRule type="cellIs" dxfId="11" priority="11" operator="between">
      <formula>0.31</formula>
      <formula>0.5</formula>
    </cfRule>
    <cfRule type="cellIs" dxfId="10" priority="12" operator="between">
      <formula>0</formula>
      <formula>0.3</formula>
    </cfRule>
  </conditionalFormatting>
  <conditionalFormatting sqref="H14">
    <cfRule type="cellIs" dxfId="9" priority="7" operator="greaterThan">
      <formula>0.51</formula>
    </cfRule>
    <cfRule type="cellIs" dxfId="8" priority="8" operator="between">
      <formula>0.31</formula>
      <formula>0.5</formula>
    </cfRule>
    <cfRule type="cellIs" dxfId="7" priority="9" operator="between">
      <formula>0</formula>
      <formula>0.3</formula>
    </cfRule>
  </conditionalFormatting>
  <conditionalFormatting sqref="D15">
    <cfRule type="cellIs" dxfId="6" priority="6" operator="lessThan">
      <formula>2</formula>
    </cfRule>
  </conditionalFormatting>
  <conditionalFormatting sqref="H15">
    <cfRule type="cellIs" dxfId="5" priority="5" operator="lessThan">
      <formula>2</formula>
    </cfRule>
  </conditionalFormatting>
  <conditionalFormatting sqref="D16">
    <cfRule type="cellIs" dxfId="4" priority="1" operator="greaterThan">
      <formula>1.5</formula>
    </cfRule>
    <cfRule type="cellIs" dxfId="3" priority="4" operator="lessThan">
      <formula>1.5</formula>
    </cfRule>
  </conditionalFormatting>
  <conditionalFormatting sqref="H16">
    <cfRule type="cellIs" dxfId="2" priority="2" operator="greaterThan">
      <formula>1.5</formula>
    </cfRule>
    <cfRule type="cellIs" dxfId="1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scale="69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'OGS-H'!$A$2:$A$35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2022-03-22T12:33:32Z</cp:lastPrinted>
  <dcterms:created xsi:type="dcterms:W3CDTF">2022-03-06T04:38:38Z</dcterms:created>
  <dcterms:modified xsi:type="dcterms:W3CDTF">2022-03-22T12:33:52Z</dcterms:modified>
</cp:coreProperties>
</file>